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120" windowWidth="19440" windowHeight="10485" activeTab="2"/>
  </bookViews>
  <sheets>
    <sheet name="Invoere" sheetId="2" r:id="rId1"/>
    <sheet name="Berekeninge" sheetId="1" state="hidden" r:id="rId2"/>
    <sheet name="Marges" sheetId="3" r:id="rId3"/>
  </sheets>
  <definedNames>
    <definedName name="_xlnm.Print_Area" localSheetId="1">Berekeninge!$A$1:$S$49</definedName>
  </definedNames>
  <calcPr calcId="124519"/>
</workbook>
</file>

<file path=xl/calcChain.xml><?xml version="1.0" encoding="utf-8"?>
<calcChain xmlns="http://schemas.openxmlformats.org/spreadsheetml/2006/main">
  <c r="I19" i="1"/>
  <c r="O16"/>
  <c r="O14"/>
  <c r="H40"/>
  <c r="H32"/>
  <c r="H18"/>
  <c r="J15"/>
  <c r="H15"/>
  <c r="J10"/>
  <c r="J9"/>
  <c r="J8"/>
  <c r="J7"/>
  <c r="J6"/>
  <c r="J5"/>
  <c r="H10"/>
  <c r="I10" s="1"/>
  <c r="C29" i="3" s="1"/>
  <c r="H9" i="1"/>
  <c r="I9" s="1"/>
  <c r="C28" i="3" s="1"/>
  <c r="H8" i="1"/>
  <c r="H7"/>
  <c r="H6"/>
  <c r="H5"/>
  <c r="C44"/>
  <c r="C43"/>
  <c r="C32"/>
  <c r="C31"/>
  <c r="C24"/>
  <c r="C23"/>
  <c r="D38"/>
  <c r="C38" s="1"/>
  <c r="D40"/>
  <c r="D39"/>
  <c r="B40"/>
  <c r="B39"/>
  <c r="B38"/>
  <c r="D28"/>
  <c r="B28"/>
  <c r="D20"/>
  <c r="C20" s="1"/>
  <c r="B20"/>
  <c r="C21" s="1"/>
  <c r="C16" i="3" s="1"/>
  <c r="C16" i="1"/>
  <c r="B15"/>
  <c r="C13"/>
  <c r="B11"/>
  <c r="B9"/>
  <c r="B8"/>
  <c r="B7"/>
  <c r="C6"/>
  <c r="C6" i="3" s="1"/>
  <c r="R8" i="1"/>
  <c r="R6"/>
  <c r="R7"/>
  <c r="R9"/>
  <c r="R5"/>
  <c r="C28"/>
  <c r="C29" s="1"/>
  <c r="C18" i="3" s="1"/>
  <c r="I8" i="1" l="1"/>
  <c r="C27" i="3" s="1"/>
  <c r="I15" i="1"/>
  <c r="C33" i="3" s="1"/>
  <c r="C35"/>
  <c r="I6" i="1"/>
  <c r="C25" i="3" s="1"/>
  <c r="I5" i="1"/>
  <c r="C24" i="3" s="1"/>
  <c r="I7" i="1"/>
  <c r="C40"/>
  <c r="C39"/>
  <c r="C25"/>
  <c r="C17" i="3" s="1"/>
  <c r="C9" i="1"/>
  <c r="C9" i="3" s="1"/>
  <c r="C8" i="1"/>
  <c r="C8" i="3" s="1"/>
  <c r="C7" i="1"/>
  <c r="C7" i="3" s="1"/>
  <c r="C11" i="1"/>
  <c r="C15"/>
  <c r="C33"/>
  <c r="C19" i="3" s="1"/>
  <c r="C11" l="1"/>
  <c r="C12" i="1"/>
  <c r="I11"/>
  <c r="C30" i="3" s="1"/>
  <c r="C26"/>
  <c r="I32" i="1"/>
  <c r="C45" i="3" s="1"/>
  <c r="C13"/>
  <c r="C41" i="1"/>
  <c r="C35"/>
  <c r="C4"/>
  <c r="C12" i="3" l="1"/>
  <c r="I40" i="1"/>
  <c r="O17"/>
  <c r="C10" i="3"/>
  <c r="C45" i="1"/>
  <c r="C21" i="3" s="1"/>
  <c r="C20"/>
  <c r="I24" i="1"/>
  <c r="C39" i="3" s="1"/>
  <c r="C52" l="1"/>
  <c r="I41" i="1"/>
  <c r="C53" i="3" s="1"/>
  <c r="O23" i="1"/>
  <c r="I18"/>
  <c r="I20" s="1"/>
  <c r="O19"/>
  <c r="C63" i="3"/>
  <c r="I23" i="1"/>
  <c r="C38" i="3" s="1"/>
  <c r="O27" i="1" l="1"/>
  <c r="C69" i="3"/>
  <c r="C64"/>
  <c r="I25" i="1"/>
  <c r="C40" i="3" s="1"/>
  <c r="C34"/>
  <c r="I26" i="1"/>
  <c r="I34" l="1"/>
  <c r="C41" i="3"/>
  <c r="I28" i="1"/>
  <c r="I44"/>
  <c r="O25" s="1"/>
  <c r="O29" s="1"/>
  <c r="C71" i="3" l="1"/>
  <c r="O30" i="1"/>
  <c r="I35"/>
  <c r="C48" i="3" s="1"/>
  <c r="C47"/>
  <c r="I29" i="1"/>
  <c r="C43" i="3" s="1"/>
  <c r="C42"/>
  <c r="I46" i="1"/>
  <c r="C56" i="3"/>
  <c r="C72" l="1"/>
  <c r="O31" i="1"/>
  <c r="C73" i="3" s="1"/>
  <c r="I47" i="1"/>
  <c r="C67" i="3"/>
  <c r="C58"/>
  <c r="I48" i="1" l="1"/>
  <c r="C60" i="3" s="1"/>
  <c r="C59"/>
</calcChain>
</file>

<file path=xl/sharedStrings.xml><?xml version="1.0" encoding="utf-8"?>
<sst xmlns="http://schemas.openxmlformats.org/spreadsheetml/2006/main" count="236" uniqueCount="177">
  <si>
    <t>Aantal Beeste</t>
  </si>
  <si>
    <t>Produktiewe Koeie</t>
  </si>
  <si>
    <t>Verse by bul</t>
  </si>
  <si>
    <t>Jong verse</t>
  </si>
  <si>
    <t>Uitskot Koeie</t>
  </si>
  <si>
    <t>Bulle</t>
  </si>
  <si>
    <t>Kalwers gespeen</t>
  </si>
  <si>
    <t>Kalwers Bemark</t>
  </si>
  <si>
    <t>Speengewig</t>
  </si>
  <si>
    <t>kg</t>
  </si>
  <si>
    <t>Karkas gewig</t>
  </si>
  <si>
    <t>Fisiese Gegewens</t>
  </si>
  <si>
    <t>Winterlek</t>
  </si>
  <si>
    <t>Premix 450</t>
  </si>
  <si>
    <t>Inname</t>
  </si>
  <si>
    <t>Koste</t>
  </si>
  <si>
    <t>kg/dier/dag</t>
  </si>
  <si>
    <t>Tydperk</t>
  </si>
  <si>
    <t>Dae</t>
  </si>
  <si>
    <t>Koste/dier</t>
  </si>
  <si>
    <t>Lek en Voer Kostes</t>
  </si>
  <si>
    <t>Kruipvoer</t>
  </si>
  <si>
    <t>Mielies</t>
  </si>
  <si>
    <t>SS 200</t>
  </si>
  <si>
    <t>Procon 33</t>
  </si>
  <si>
    <t>Hoeveelheid</t>
  </si>
  <si>
    <t>R/50kg</t>
  </si>
  <si>
    <t>R/kg</t>
  </si>
  <si>
    <t>Dectovax</t>
  </si>
  <si>
    <t>OneShot Ultra 7</t>
  </si>
  <si>
    <t>Chlamysure</t>
  </si>
  <si>
    <t>Miltsiek</t>
  </si>
  <si>
    <t>Lumpyvax</t>
  </si>
  <si>
    <t>Slenkdal</t>
  </si>
  <si>
    <t>Koste/kalf</t>
  </si>
  <si>
    <t>Per bees</t>
  </si>
  <si>
    <t>Doseer en Ent Kostes</t>
  </si>
  <si>
    <t>Koste/Bees</t>
  </si>
  <si>
    <t>Arbeid</t>
  </si>
  <si>
    <t>Werkers</t>
  </si>
  <si>
    <t>Werker/Maand</t>
  </si>
  <si>
    <t>Oorhoofs</t>
  </si>
  <si>
    <t>% van Tot</t>
  </si>
  <si>
    <t>Tot/Jaar</t>
  </si>
  <si>
    <t>Arbeid/Jaar</t>
  </si>
  <si>
    <t>Totale Kostes</t>
  </si>
  <si>
    <t>Lek en Voer</t>
  </si>
  <si>
    <t>Doseer en Ent</t>
  </si>
  <si>
    <t>Ander</t>
  </si>
  <si>
    <t>Totaal</t>
  </si>
  <si>
    <t>Per Kalf</t>
  </si>
  <si>
    <t>Per Bemarkte Kalf</t>
  </si>
  <si>
    <t>Per Bemarkte Kg</t>
  </si>
  <si>
    <t>Min: Uitskot Koeie</t>
  </si>
  <si>
    <t>Totaal per kalf</t>
  </si>
  <si>
    <t>Totaal per kg</t>
  </si>
  <si>
    <t>Somerlek</t>
  </si>
  <si>
    <t>Fosfaatblok</t>
  </si>
  <si>
    <t>Totale lek / dier</t>
  </si>
  <si>
    <t>R/25kg</t>
  </si>
  <si>
    <t>Inkomste</t>
  </si>
  <si>
    <t>Kostes</t>
  </si>
  <si>
    <t>Na Uitskot Koeie</t>
  </si>
  <si>
    <t>Bruto Marge</t>
  </si>
  <si>
    <t>Marge/Bermarkte kalf</t>
  </si>
  <si>
    <t>Marge/Bermarkte Kg</t>
  </si>
  <si>
    <t>Basis</t>
  </si>
  <si>
    <t>Koste/Kg</t>
  </si>
  <si>
    <t>Marge/kg</t>
  </si>
  <si>
    <t>Speen %</t>
  </si>
  <si>
    <t>Speen Kg</t>
  </si>
  <si>
    <t>Koeie</t>
  </si>
  <si>
    <t>Ja</t>
  </si>
  <si>
    <t>Nee</t>
  </si>
  <si>
    <t>Nuwe</t>
  </si>
  <si>
    <t>Verandering</t>
  </si>
  <si>
    <t>Produksie kostes - Bees</t>
  </si>
  <si>
    <t>Vaste Koste</t>
  </si>
  <si>
    <t>Drakrag (ha/GVE)</t>
  </si>
  <si>
    <t>Weiding Benodig</t>
  </si>
  <si>
    <t>Koste Per Jaar</t>
  </si>
  <si>
    <t>Marge (Slegs Veranderlike Kostes)</t>
  </si>
  <si>
    <t>Finale Marge</t>
  </si>
  <si>
    <t>Huur/Verband koste (R/ha/jaar)</t>
  </si>
  <si>
    <t>Veranderlike Kostes (Na Uitskot Koeie)</t>
  </si>
  <si>
    <t>Invoere</t>
  </si>
  <si>
    <t>Verander asseblief die waardes na gelang van u boerdery omstandighede</t>
  </si>
  <si>
    <t>Vervangings Persentasie</t>
  </si>
  <si>
    <t>Speen Persentasie</t>
  </si>
  <si>
    <t>Speen Gewig (Kg)</t>
  </si>
  <si>
    <t>Lek en Voer Gegewens</t>
  </si>
  <si>
    <t>Aankoop Grootte (bv. 50 kg)</t>
  </si>
  <si>
    <t>Aankoop Prys (R)</t>
  </si>
  <si>
    <t>Inname (kg/dier/dag)</t>
  </si>
  <si>
    <t>Tydperk (Dae)</t>
  </si>
  <si>
    <t>Bestandeel 1 Hoeveelheid (kg)</t>
  </si>
  <si>
    <t>Bestandeel 1 Prys (R/50kg)</t>
  </si>
  <si>
    <t>Bestandeel 2 Hoeveelheid (kg)</t>
  </si>
  <si>
    <t>Bestandeel 2 Prys (R/50kg)</t>
  </si>
  <si>
    <t>Bestandeel 3 Hoeveelheid (kg)</t>
  </si>
  <si>
    <t>Bestandeel 3 Prys (R/50kg)</t>
  </si>
  <si>
    <t>Bestandeel 4 Hoeveelheid (kg)</t>
  </si>
  <si>
    <t>Bestandeel 4 Prys (R/50kg)</t>
  </si>
  <si>
    <t>Doseer en Ent Gegewens</t>
  </si>
  <si>
    <t>Medikament 1 Hoveelheid (Dosisse/bottel)</t>
  </si>
  <si>
    <t>Medikament 1 Prys (R/bottel)</t>
  </si>
  <si>
    <t>Medikament 2 Hoveelheid (Dosisse/bottel)</t>
  </si>
  <si>
    <t>Medikament 2 Prys (R/bottel)</t>
  </si>
  <si>
    <t>Medikament 3 Hoveelheid (Dosisse/bottel)</t>
  </si>
  <si>
    <t>Medikament 3 Prys (R/bottel)</t>
  </si>
  <si>
    <t>Medikament 4 Hoveelheid (Dosisse/bottel)</t>
  </si>
  <si>
    <t>Medikament 4 Prys (R/bottel)</t>
  </si>
  <si>
    <t>Arbeid Hoeveelheid (Aantal Werkers)</t>
  </si>
  <si>
    <t>Arbeid Prys (R/Arbeider/Maand)</t>
  </si>
  <si>
    <t>Oorhoofse Koste (% van Tot. Veranderlike Kostes)</t>
  </si>
  <si>
    <r>
      <t xml:space="preserve">"Click" op </t>
    </r>
    <r>
      <rPr>
        <u/>
        <sz val="18"/>
        <color theme="1"/>
        <rFont val="Calibri"/>
        <family val="2"/>
        <scheme val="minor"/>
      </rPr>
      <t>Marges</t>
    </r>
    <r>
      <rPr>
        <sz val="18"/>
        <color theme="1"/>
        <rFont val="Calibri"/>
        <family val="2"/>
        <scheme val="minor"/>
      </rPr>
      <t xml:space="preserve"> om u na die Koste en Marge berekenings te neem</t>
    </r>
  </si>
  <si>
    <t>Huur/Verband Koste (R/ha/jaar)</t>
  </si>
  <si>
    <t>Marges</t>
  </si>
  <si>
    <t>Kostes en Marges</t>
  </si>
  <si>
    <t>Fisiese Afvoere</t>
  </si>
  <si>
    <t>Al die betrokke waardes is berekenings en moet dus nie verander word nie</t>
  </si>
  <si>
    <t>Lek en Voer Afvoere</t>
  </si>
  <si>
    <t>Winterlek Koste (R/kg)</t>
  </si>
  <si>
    <t>Winterlek Koste (R/Dier)</t>
  </si>
  <si>
    <t>Somerlek Koste (R/kg)</t>
  </si>
  <si>
    <t>Somerlek Koste (R/Dier)</t>
  </si>
  <si>
    <t>Kruipvoer Koste (R/kg)</t>
  </si>
  <si>
    <t>Doseer en Ent Afvoere</t>
  </si>
  <si>
    <t>Medikament 1 (R/Dier)</t>
  </si>
  <si>
    <t>Medikament 2 (R/Dier)</t>
  </si>
  <si>
    <t>Medikament 3 (R/Dier)</t>
  </si>
  <si>
    <t>Medikament 4 (R/Dier)</t>
  </si>
  <si>
    <t>Totaal Per Dier</t>
  </si>
  <si>
    <t>Arbeid per Jaar</t>
  </si>
  <si>
    <t>Oorhoofs per Jaar</t>
  </si>
  <si>
    <t>Totale Veranderlike Kostes</t>
  </si>
  <si>
    <t>Totaal / Bemarkte Kg</t>
  </si>
  <si>
    <t>Totaal / Kg</t>
  </si>
  <si>
    <t>Marge voor Vaste Koste</t>
  </si>
  <si>
    <t>Min: Kostes</t>
  </si>
  <si>
    <t>Bruto Marge/Bemarkte Kg</t>
  </si>
  <si>
    <t>Weiding Benodig (Ha)</t>
  </si>
  <si>
    <t>Huur/Verband Koste per Jaar</t>
  </si>
  <si>
    <t>Netto Marge</t>
  </si>
  <si>
    <t>Min:  Vaste Koste</t>
  </si>
  <si>
    <r>
      <t xml:space="preserve">"Click" op </t>
    </r>
    <r>
      <rPr>
        <u/>
        <sz val="18"/>
        <color theme="1"/>
        <rFont val="Calibri"/>
        <family val="2"/>
        <scheme val="minor"/>
      </rPr>
      <t>Invoere</t>
    </r>
    <r>
      <rPr>
        <sz val="18"/>
        <color theme="1"/>
        <rFont val="Calibri"/>
        <family val="2"/>
        <scheme val="minor"/>
      </rPr>
      <t xml:space="preserve"> indien u van die Invoere wil verander</t>
    </r>
  </si>
  <si>
    <t>Netto Marge/Bemarkbare Kg</t>
  </si>
  <si>
    <t>Produktiewe Koeie (Aantal)</t>
  </si>
  <si>
    <t>Persentasie Bulle</t>
  </si>
  <si>
    <t>Speenkalf Prys (R/kg)</t>
  </si>
  <si>
    <t>Uitskot Koeie Karkas Gewig (Kg)</t>
  </si>
  <si>
    <t>Graad C Karkas Pys (R/kg)</t>
  </si>
  <si>
    <t>Jong Verse</t>
  </si>
  <si>
    <t>Totale Aantal Bees</t>
  </si>
  <si>
    <t>Kalwers Gespeen</t>
  </si>
  <si>
    <t>Totaal / Bemarkte Kalf</t>
  </si>
  <si>
    <t>Totaal / Kalf</t>
  </si>
  <si>
    <t>Totale Kalwers Bemark</t>
  </si>
  <si>
    <t>Inkomste / Kalf</t>
  </si>
  <si>
    <t>Bruto Marge/Bemarkte Kalf</t>
  </si>
  <si>
    <t>Dosisse</t>
  </si>
  <si>
    <t>Prys per bottel</t>
  </si>
  <si>
    <t>Medikament 5 Hoveelheid (Dosisse/bottel)</t>
  </si>
  <si>
    <t>Medikament 5 Prys (R/bottel)</t>
  </si>
  <si>
    <t>Medikament 6 Hoveelheid (Dosisse/bottel)</t>
  </si>
  <si>
    <t>Medikament 6 Prys (R/bottel)</t>
  </si>
  <si>
    <t>Kruipvoer Koste (R/Kalf)</t>
  </si>
  <si>
    <t>Medikament 5 (R/Dier)</t>
  </si>
  <si>
    <t>Medikament 6 (R/Dier)</t>
  </si>
  <si>
    <t>Per kalf</t>
  </si>
  <si>
    <t>Per kg</t>
  </si>
  <si>
    <t>Netto Marge/Bemarkbare Kalf</t>
  </si>
  <si>
    <t>Ander Kostes en Inkomstes</t>
  </si>
  <si>
    <t>Ander Inkomste</t>
  </si>
  <si>
    <t>Ander Kostes En Inkostes</t>
  </si>
  <si>
    <t>Ander Inkomstes</t>
  </si>
  <si>
    <t>Ander Koste en Inkomste Afvoere</t>
  </si>
</sst>
</file>

<file path=xl/styles.xml><?xml version="1.0" encoding="utf-8"?>
<styleSheet xmlns="http://schemas.openxmlformats.org/spreadsheetml/2006/main">
  <numFmts count="4">
    <numFmt numFmtId="6" formatCode="&quot;R&quot;\ #,##0;[Red]&quot;R&quot;\ \-#,##0"/>
    <numFmt numFmtId="8" formatCode="&quot;R&quot;\ #,##0.00;[Red]&quot;R&quot;\ \-#,##0.00"/>
    <numFmt numFmtId="164" formatCode="&quot;R&quot;\ #,##0.00"/>
    <numFmt numFmtId="165" formatCode="&quot;R&quot;\ #,##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8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24"/>
      <name val="Calibri"/>
      <family val="2"/>
    </font>
    <font>
      <sz val="2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164" fontId="0" fillId="0" borderId="1" xfId="0" applyNumberFormat="1" applyBorder="1"/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/>
    <xf numFmtId="9" fontId="0" fillId="0" borderId="1" xfId="0" applyNumberFormat="1" applyBorder="1"/>
    <xf numFmtId="6" fontId="2" fillId="0" borderId="1" xfId="0" applyNumberFormat="1" applyFont="1" applyBorder="1"/>
    <xf numFmtId="6" fontId="0" fillId="0" borderId="1" xfId="0" applyNumberFormat="1" applyBorder="1"/>
    <xf numFmtId="8" fontId="0" fillId="0" borderId="1" xfId="0" applyNumberFormat="1" applyBorder="1"/>
    <xf numFmtId="165" fontId="0" fillId="0" borderId="1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5" xfId="0" applyFont="1" applyBorder="1"/>
    <xf numFmtId="0" fontId="1" fillId="0" borderId="6" xfId="0" applyFont="1" applyBorder="1"/>
    <xf numFmtId="6" fontId="0" fillId="0" borderId="6" xfId="0" applyNumberFormat="1" applyBorder="1"/>
    <xf numFmtId="1" fontId="0" fillId="0" borderId="6" xfId="0" applyNumberFormat="1" applyBorder="1"/>
    <xf numFmtId="164" fontId="0" fillId="0" borderId="8" xfId="0" applyNumberFormat="1" applyBorder="1"/>
    <xf numFmtId="0" fontId="0" fillId="0" borderId="5" xfId="0" applyFill="1" applyBorder="1"/>
    <xf numFmtId="8" fontId="0" fillId="0" borderId="8" xfId="0" applyNumberFormat="1" applyBorder="1"/>
    <xf numFmtId="165" fontId="0" fillId="0" borderId="6" xfId="0" applyNumberFormat="1" applyBorder="1"/>
    <xf numFmtId="0" fontId="1" fillId="0" borderId="5" xfId="0" applyFont="1" applyFill="1" applyBorder="1"/>
    <xf numFmtId="0" fontId="1" fillId="0" borderId="7" xfId="0" applyFont="1" applyBorder="1"/>
    <xf numFmtId="165" fontId="0" fillId="0" borderId="8" xfId="0" applyNumberFormat="1" applyBorder="1"/>
    <xf numFmtId="164" fontId="0" fillId="0" borderId="6" xfId="0" applyNumberFormat="1" applyBorder="1"/>
    <xf numFmtId="165" fontId="0" fillId="0" borderId="9" xfId="0" applyNumberFormat="1" applyBorder="1"/>
    <xf numFmtId="8" fontId="0" fillId="0" borderId="6" xfId="0" applyNumberFormat="1" applyBorder="1"/>
    <xf numFmtId="8" fontId="0" fillId="0" borderId="9" xfId="0" applyNumberFormat="1" applyBorder="1"/>
    <xf numFmtId="0" fontId="0" fillId="0" borderId="6" xfId="0" applyFill="1" applyBorder="1"/>
    <xf numFmtId="0" fontId="0" fillId="6" borderId="5" xfId="0" applyFill="1" applyBorder="1"/>
    <xf numFmtId="9" fontId="0" fillId="6" borderId="6" xfId="0" applyNumberFormat="1" applyFill="1" applyBorder="1"/>
    <xf numFmtId="9" fontId="0" fillId="0" borderId="6" xfId="0" applyNumberFormat="1" applyFill="1" applyBorder="1"/>
    <xf numFmtId="1" fontId="0" fillId="0" borderId="6" xfId="0" applyNumberFormat="1" applyFill="1" applyBorder="1"/>
    <xf numFmtId="164" fontId="0" fillId="6" borderId="6" xfId="0" applyNumberFormat="1" applyFill="1" applyBorder="1"/>
    <xf numFmtId="6" fontId="0" fillId="6" borderId="6" xfId="0" applyNumberFormat="1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0" borderId="0" xfId="0" applyFill="1"/>
    <xf numFmtId="6" fontId="0" fillId="0" borderId="6" xfId="0" applyNumberFormat="1" applyFill="1" applyBorder="1" applyAlignment="1">
      <alignment horizontal="left"/>
    </xf>
    <xf numFmtId="0" fontId="0" fillId="6" borderId="6" xfId="0" applyFill="1" applyBorder="1"/>
    <xf numFmtId="6" fontId="0" fillId="6" borderId="6" xfId="0" applyNumberFormat="1" applyFill="1" applyBorder="1"/>
    <xf numFmtId="0" fontId="2" fillId="0" borderId="5" xfId="0" applyFont="1" applyFill="1" applyBorder="1"/>
    <xf numFmtId="6" fontId="2" fillId="0" borderId="6" xfId="0" applyNumberFormat="1" applyFont="1" applyFill="1" applyBorder="1"/>
    <xf numFmtId="0" fontId="2" fillId="6" borderId="7" xfId="0" applyFont="1" applyFill="1" applyBorder="1"/>
    <xf numFmtId="0" fontId="2" fillId="6" borderId="9" xfId="0" applyFont="1" applyFill="1" applyBorder="1"/>
    <xf numFmtId="0" fontId="0" fillId="0" borderId="5" xfId="0" applyBorder="1" applyAlignment="1">
      <alignment horizontal="left"/>
    </xf>
    <xf numFmtId="8" fontId="0" fillId="0" borderId="6" xfId="0" applyNumberFormat="1" applyFont="1" applyBorder="1" applyAlignment="1">
      <alignment horizontal="right"/>
    </xf>
    <xf numFmtId="8" fontId="0" fillId="6" borderId="6" xfId="0" applyNumberFormat="1" applyFill="1" applyBorder="1"/>
    <xf numFmtId="165" fontId="0" fillId="6" borderId="6" xfId="0" applyNumberFormat="1" applyFill="1" applyBorder="1"/>
    <xf numFmtId="1" fontId="0" fillId="6" borderId="6" xfId="0" applyNumberFormat="1" applyFill="1" applyBorder="1" applyAlignment="1">
      <alignment horizontal="right"/>
    </xf>
    <xf numFmtId="1" fontId="0" fillId="0" borderId="6" xfId="0" applyNumberFormat="1" applyFill="1" applyBorder="1" applyAlignment="1">
      <alignment horizontal="right"/>
    </xf>
    <xf numFmtId="1" fontId="0" fillId="0" borderId="1" xfId="0" applyNumberFormat="1" applyBorder="1"/>
    <xf numFmtId="1" fontId="0" fillId="0" borderId="8" xfId="0" applyNumberFormat="1" applyBorder="1"/>
    <xf numFmtId="164" fontId="0" fillId="0" borderId="6" xfId="0" applyNumberFormat="1" applyFill="1" applyBorder="1"/>
    <xf numFmtId="0" fontId="0" fillId="0" borderId="27" xfId="0" applyFill="1" applyBorder="1"/>
    <xf numFmtId="8" fontId="0" fillId="0" borderId="0" xfId="0" applyNumberFormat="1"/>
    <xf numFmtId="0" fontId="0" fillId="6" borderId="1" xfId="0" applyFill="1" applyBorder="1"/>
    <xf numFmtId="164" fontId="0" fillId="6" borderId="1" xfId="0" applyNumberFormat="1" applyFill="1" applyBorder="1"/>
    <xf numFmtId="0" fontId="0" fillId="8" borderId="1" xfId="0" applyFill="1" applyBorder="1"/>
    <xf numFmtId="165" fontId="0" fillId="8" borderId="1" xfId="0" applyNumberFormat="1" applyFill="1" applyBorder="1"/>
    <xf numFmtId="0" fontId="6" fillId="4" borderId="2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9" fillId="7" borderId="13" xfId="1" applyFont="1" applyFill="1" applyBorder="1" applyAlignment="1" applyProtection="1">
      <alignment horizontal="center" vertical="center"/>
    </xf>
    <xf numFmtId="0" fontId="9" fillId="7" borderId="14" xfId="1" applyFont="1" applyFill="1" applyBorder="1" applyAlignment="1" applyProtection="1">
      <alignment horizontal="center" vertical="center"/>
    </xf>
    <xf numFmtId="0" fontId="9" fillId="7" borderId="15" xfId="1" applyFont="1" applyFill="1" applyBorder="1" applyAlignment="1" applyProtection="1">
      <alignment horizontal="center" vertical="center"/>
    </xf>
    <xf numFmtId="0" fontId="9" fillId="7" borderId="16" xfId="1" applyFont="1" applyFill="1" applyBorder="1" applyAlignment="1" applyProtection="1">
      <alignment horizontal="center" vertic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66CCFF"/>
      <color rgb="FFCCFFCC"/>
      <color rgb="FFFFCCFF"/>
      <color rgb="FFFF99FF"/>
      <color rgb="FF99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6"/>
  <sheetViews>
    <sheetView topLeftCell="A40" workbookViewId="0">
      <selection activeCell="F57" sqref="F57"/>
    </sheetView>
  </sheetViews>
  <sheetFormatPr defaultRowHeight="15"/>
  <cols>
    <col min="2" max="2" width="46.28515625" bestFit="1" customWidth="1"/>
    <col min="3" max="3" width="9.5703125" bestFit="1" customWidth="1"/>
  </cols>
  <sheetData>
    <row r="1" spans="1:8" ht="15.75" thickBot="1">
      <c r="A1" s="1"/>
      <c r="B1" s="1"/>
      <c r="C1" s="1"/>
      <c r="D1" s="1"/>
      <c r="E1" s="1"/>
      <c r="F1" s="1"/>
      <c r="G1" s="1"/>
      <c r="H1" s="1"/>
    </row>
    <row r="2" spans="1:8" ht="15.75" thickTop="1">
      <c r="A2" s="1"/>
      <c r="B2" s="93" t="s">
        <v>85</v>
      </c>
      <c r="C2" s="94"/>
      <c r="D2" s="1"/>
      <c r="E2" s="1"/>
      <c r="F2" s="1"/>
      <c r="G2" s="1"/>
      <c r="H2" s="1"/>
    </row>
    <row r="3" spans="1:8" ht="15.75" thickBot="1">
      <c r="A3" s="1"/>
      <c r="B3" s="95"/>
      <c r="C3" s="96"/>
      <c r="D3" s="1"/>
      <c r="E3" s="1"/>
      <c r="F3" s="1"/>
      <c r="G3" s="1"/>
      <c r="H3" s="1"/>
    </row>
    <row r="4" spans="1:8" ht="16.5" thickTop="1" thickBot="1">
      <c r="A4" s="1"/>
      <c r="B4" s="1"/>
      <c r="C4" s="1"/>
      <c r="D4" s="1"/>
      <c r="E4" s="1"/>
      <c r="F4" s="1"/>
      <c r="G4" s="1"/>
      <c r="H4" s="1"/>
    </row>
    <row r="5" spans="1:8" ht="15.75" thickTop="1">
      <c r="A5" s="1"/>
      <c r="B5" s="97" t="s">
        <v>11</v>
      </c>
      <c r="C5" s="98"/>
      <c r="D5" s="1"/>
      <c r="E5" s="71" t="s">
        <v>86</v>
      </c>
      <c r="F5" s="72"/>
      <c r="G5" s="72"/>
      <c r="H5" s="73"/>
    </row>
    <row r="6" spans="1:8">
      <c r="A6" s="1"/>
      <c r="B6" s="17" t="s">
        <v>147</v>
      </c>
      <c r="C6" s="37">
        <v>100</v>
      </c>
      <c r="D6" s="1"/>
      <c r="E6" s="74"/>
      <c r="F6" s="75"/>
      <c r="G6" s="75"/>
      <c r="H6" s="76"/>
    </row>
    <row r="7" spans="1:8">
      <c r="A7" s="1"/>
      <c r="B7" s="38" t="s">
        <v>148</v>
      </c>
      <c r="C7" s="39">
        <v>0.03</v>
      </c>
      <c r="D7" s="1"/>
      <c r="E7" s="74"/>
      <c r="F7" s="75"/>
      <c r="G7" s="75"/>
      <c r="H7" s="76"/>
    </row>
    <row r="8" spans="1:8">
      <c r="A8" s="1"/>
      <c r="B8" s="17" t="s">
        <v>87</v>
      </c>
      <c r="C8" s="40">
        <v>0.15</v>
      </c>
      <c r="D8" s="1"/>
      <c r="E8" s="74"/>
      <c r="F8" s="75"/>
      <c r="G8" s="75"/>
      <c r="H8" s="76"/>
    </row>
    <row r="9" spans="1:8">
      <c r="A9" s="1"/>
      <c r="B9" s="38" t="s">
        <v>88</v>
      </c>
      <c r="C9" s="39">
        <v>0.7</v>
      </c>
      <c r="D9" s="1"/>
      <c r="E9" s="74"/>
      <c r="F9" s="75"/>
      <c r="G9" s="75"/>
      <c r="H9" s="76"/>
    </row>
    <row r="10" spans="1:8" ht="15.75" thickBot="1">
      <c r="A10" s="1"/>
      <c r="B10" s="17" t="s">
        <v>89</v>
      </c>
      <c r="C10" s="41">
        <v>200</v>
      </c>
      <c r="D10" s="1"/>
      <c r="E10" s="77"/>
      <c r="F10" s="78"/>
      <c r="G10" s="78"/>
      <c r="H10" s="79"/>
    </row>
    <row r="11" spans="1:8" ht="15.75" thickTop="1">
      <c r="A11" s="1"/>
      <c r="B11" s="38" t="s">
        <v>149</v>
      </c>
      <c r="C11" s="42">
        <v>17</v>
      </c>
      <c r="D11" s="1"/>
      <c r="E11" s="1"/>
      <c r="F11" s="1"/>
      <c r="G11" s="1"/>
      <c r="H11" s="1"/>
    </row>
    <row r="12" spans="1:8">
      <c r="A12" s="1"/>
      <c r="B12" s="17" t="s">
        <v>150</v>
      </c>
      <c r="C12" s="41">
        <v>250</v>
      </c>
      <c r="D12" s="1"/>
      <c r="E12" s="1"/>
      <c r="F12" s="1"/>
      <c r="G12" s="1"/>
      <c r="H12" s="1"/>
    </row>
    <row r="13" spans="1:8">
      <c r="A13" s="1"/>
      <c r="B13" s="38" t="s">
        <v>151</v>
      </c>
      <c r="C13" s="42">
        <v>23.5</v>
      </c>
      <c r="D13" s="1"/>
      <c r="E13" s="1"/>
      <c r="F13" s="1"/>
      <c r="G13" s="1"/>
      <c r="H13" s="1"/>
    </row>
    <row r="14" spans="1:8" ht="15.75" thickBot="1">
      <c r="A14" s="1"/>
      <c r="B14" s="90"/>
      <c r="C14" s="91"/>
      <c r="D14" s="1"/>
      <c r="E14" s="1"/>
      <c r="F14" s="1"/>
      <c r="G14" s="1"/>
      <c r="H14" s="1"/>
    </row>
    <row r="15" spans="1:8">
      <c r="A15" s="1"/>
      <c r="B15" s="97" t="s">
        <v>90</v>
      </c>
      <c r="C15" s="98"/>
      <c r="D15" s="1"/>
      <c r="E15" s="1"/>
      <c r="F15" s="1"/>
      <c r="G15" s="1"/>
      <c r="H15" s="1"/>
    </row>
    <row r="16" spans="1:8">
      <c r="A16" s="1"/>
      <c r="B16" s="30" t="s">
        <v>12</v>
      </c>
      <c r="C16" s="37"/>
      <c r="D16" s="1"/>
      <c r="E16" s="1"/>
      <c r="F16" s="1"/>
      <c r="G16" s="1"/>
      <c r="H16" s="1"/>
    </row>
    <row r="17" spans="1:8">
      <c r="A17" s="1"/>
      <c r="B17" s="17" t="s">
        <v>91</v>
      </c>
      <c r="C17" s="37">
        <v>50</v>
      </c>
      <c r="D17" s="1"/>
      <c r="E17" s="1"/>
      <c r="F17" s="1"/>
      <c r="G17" s="1"/>
      <c r="H17" s="1"/>
    </row>
    <row r="18" spans="1:8">
      <c r="A18" s="1"/>
      <c r="B18" s="38" t="s">
        <v>92</v>
      </c>
      <c r="C18" s="43">
        <v>143</v>
      </c>
      <c r="D18" s="1"/>
      <c r="E18" s="1"/>
      <c r="F18" s="1"/>
      <c r="G18" s="1"/>
      <c r="H18" s="1"/>
    </row>
    <row r="19" spans="1:8">
      <c r="A19" s="1"/>
      <c r="B19" s="17" t="s">
        <v>93</v>
      </c>
      <c r="C19" s="44">
        <v>0.5</v>
      </c>
      <c r="D19" s="1"/>
      <c r="E19" s="1"/>
      <c r="F19" s="1"/>
      <c r="G19" s="1"/>
      <c r="H19" s="1"/>
    </row>
    <row r="20" spans="1:8">
      <c r="A20" s="1"/>
      <c r="B20" s="38" t="s">
        <v>94</v>
      </c>
      <c r="C20" s="45">
        <v>180</v>
      </c>
      <c r="D20" s="1"/>
      <c r="E20" s="1"/>
      <c r="F20" s="1"/>
      <c r="G20" s="1"/>
      <c r="H20" s="1"/>
    </row>
    <row r="21" spans="1:8">
      <c r="A21" s="1"/>
      <c r="B21" s="84"/>
      <c r="C21" s="85"/>
      <c r="D21" s="1"/>
      <c r="E21" s="1"/>
      <c r="F21" s="1"/>
      <c r="G21" s="1"/>
      <c r="H21" s="1"/>
    </row>
    <row r="22" spans="1:8">
      <c r="A22" s="1"/>
      <c r="B22" s="22" t="s">
        <v>56</v>
      </c>
      <c r="C22" s="18"/>
      <c r="D22" s="1"/>
      <c r="E22" s="1"/>
      <c r="F22" s="1"/>
      <c r="G22" s="1"/>
      <c r="H22" s="1"/>
    </row>
    <row r="23" spans="1:8">
      <c r="A23" s="1"/>
      <c r="B23" s="17" t="s">
        <v>91</v>
      </c>
      <c r="C23" s="37">
        <v>25</v>
      </c>
      <c r="D23" s="1"/>
      <c r="E23" s="1"/>
      <c r="F23" s="1"/>
      <c r="G23" s="1"/>
      <c r="H23" s="1"/>
    </row>
    <row r="24" spans="1:8">
      <c r="A24" s="1"/>
      <c r="B24" s="38" t="s">
        <v>92</v>
      </c>
      <c r="C24" s="43">
        <v>106</v>
      </c>
      <c r="D24" s="1"/>
      <c r="E24" s="1"/>
      <c r="F24" s="46"/>
      <c r="G24" s="1"/>
      <c r="H24" s="1"/>
    </row>
    <row r="25" spans="1:8">
      <c r="A25" s="1"/>
      <c r="B25" s="17" t="s">
        <v>93</v>
      </c>
      <c r="C25" s="44">
        <v>0.15</v>
      </c>
      <c r="D25" s="1"/>
      <c r="E25" s="1"/>
      <c r="F25" s="1"/>
      <c r="G25" s="1"/>
      <c r="H25" s="1"/>
    </row>
    <row r="26" spans="1:8">
      <c r="A26" s="1"/>
      <c r="B26" s="38" t="s">
        <v>94</v>
      </c>
      <c r="C26" s="45">
        <v>180</v>
      </c>
      <c r="D26" s="1"/>
      <c r="E26" s="1"/>
      <c r="F26" s="1"/>
      <c r="G26" s="1"/>
      <c r="H26" s="1"/>
    </row>
    <row r="27" spans="1:8">
      <c r="A27" s="1"/>
      <c r="B27" s="84"/>
      <c r="C27" s="85"/>
      <c r="D27" s="1"/>
      <c r="E27" s="1"/>
      <c r="F27" s="1"/>
      <c r="G27" s="1"/>
      <c r="H27" s="1"/>
    </row>
    <row r="28" spans="1:8">
      <c r="A28" s="1"/>
      <c r="B28" s="22" t="s">
        <v>21</v>
      </c>
      <c r="C28" s="18"/>
      <c r="D28" s="1"/>
      <c r="E28" s="1"/>
      <c r="F28" s="1"/>
      <c r="G28" s="1"/>
      <c r="H28" s="1"/>
    </row>
    <row r="29" spans="1:8">
      <c r="A29" s="1"/>
      <c r="B29" s="17" t="s">
        <v>95</v>
      </c>
      <c r="C29" s="37">
        <v>700</v>
      </c>
      <c r="D29" s="1"/>
      <c r="E29" s="1"/>
      <c r="F29" s="1"/>
      <c r="G29" s="1"/>
      <c r="H29" s="1"/>
    </row>
    <row r="30" spans="1:8">
      <c r="A30" s="1"/>
      <c r="B30" s="17" t="s">
        <v>96</v>
      </c>
      <c r="C30" s="47">
        <v>88</v>
      </c>
      <c r="D30" s="1"/>
      <c r="E30" s="1"/>
      <c r="F30" s="1"/>
      <c r="G30" s="1"/>
      <c r="H30" s="1"/>
    </row>
    <row r="31" spans="1:8">
      <c r="A31" s="1"/>
      <c r="B31" s="38" t="s">
        <v>97</v>
      </c>
      <c r="C31" s="48">
        <v>200</v>
      </c>
      <c r="D31" s="1"/>
      <c r="E31" s="1"/>
      <c r="F31" s="1"/>
      <c r="G31" s="1"/>
      <c r="H31" s="1"/>
    </row>
    <row r="32" spans="1:8">
      <c r="A32" s="1"/>
      <c r="B32" s="38" t="s">
        <v>98</v>
      </c>
      <c r="C32" s="43">
        <v>181</v>
      </c>
      <c r="D32" s="1"/>
      <c r="E32" s="1"/>
      <c r="F32" s="1"/>
      <c r="G32" s="1"/>
      <c r="H32" s="1"/>
    </row>
    <row r="33" spans="1:8">
      <c r="A33" s="1"/>
      <c r="B33" s="17" t="s">
        <v>99</v>
      </c>
      <c r="C33" s="37">
        <v>100</v>
      </c>
      <c r="D33" s="1"/>
      <c r="E33" s="1"/>
      <c r="F33" s="1"/>
      <c r="G33" s="1"/>
      <c r="H33" s="1"/>
    </row>
    <row r="34" spans="1:8">
      <c r="A34" s="46"/>
      <c r="B34" s="17" t="s">
        <v>100</v>
      </c>
      <c r="C34" s="47">
        <v>253</v>
      </c>
      <c r="D34" s="1"/>
      <c r="E34" s="1"/>
      <c r="F34" s="1"/>
      <c r="G34" s="1"/>
      <c r="H34" s="46"/>
    </row>
    <row r="35" spans="1:8">
      <c r="A35" s="1"/>
      <c r="B35" s="38" t="s">
        <v>101</v>
      </c>
      <c r="C35" s="48"/>
      <c r="D35" s="1"/>
      <c r="E35" s="1"/>
      <c r="F35" s="1"/>
      <c r="G35" s="1"/>
      <c r="H35" s="1"/>
    </row>
    <row r="36" spans="1:8">
      <c r="A36" s="1"/>
      <c r="B36" s="38" t="s">
        <v>102</v>
      </c>
      <c r="C36" s="43"/>
      <c r="D36" s="1"/>
      <c r="E36" s="1"/>
      <c r="F36" s="1"/>
      <c r="G36" s="1"/>
      <c r="H36" s="1"/>
    </row>
    <row r="37" spans="1:8">
      <c r="A37" s="1"/>
      <c r="B37" s="17" t="s">
        <v>93</v>
      </c>
      <c r="C37" s="44">
        <v>2.8</v>
      </c>
      <c r="D37" s="1"/>
      <c r="E37" s="1"/>
      <c r="F37" s="1"/>
      <c r="G37" s="1"/>
      <c r="H37" s="1"/>
    </row>
    <row r="38" spans="1:8">
      <c r="A38" s="1"/>
      <c r="B38" s="38" t="s">
        <v>94</v>
      </c>
      <c r="C38" s="45">
        <v>120</v>
      </c>
      <c r="D38" s="1"/>
      <c r="E38" s="1"/>
      <c r="F38" s="1"/>
      <c r="G38" s="1"/>
      <c r="H38" s="1"/>
    </row>
    <row r="39" spans="1:8" ht="15.75" thickBot="1">
      <c r="A39" s="1"/>
      <c r="B39" s="86"/>
      <c r="C39" s="87"/>
      <c r="D39" s="1"/>
      <c r="E39" s="1"/>
      <c r="F39" s="1"/>
      <c r="G39" s="1"/>
      <c r="H39" s="1"/>
    </row>
    <row r="40" spans="1:8">
      <c r="A40" s="1"/>
      <c r="B40" s="88" t="s">
        <v>103</v>
      </c>
      <c r="C40" s="89"/>
      <c r="D40" s="1"/>
      <c r="E40" s="1"/>
      <c r="F40" s="1"/>
      <c r="G40" s="1"/>
      <c r="H40" s="1"/>
    </row>
    <row r="41" spans="1:8">
      <c r="A41" s="1"/>
      <c r="B41" s="27" t="s">
        <v>104</v>
      </c>
      <c r="C41" s="37">
        <v>100</v>
      </c>
      <c r="D41" s="1"/>
      <c r="E41" s="1"/>
      <c r="F41" s="1"/>
      <c r="G41" s="1"/>
      <c r="H41" s="1"/>
    </row>
    <row r="42" spans="1:8">
      <c r="A42" s="1"/>
      <c r="B42" s="17" t="s">
        <v>105</v>
      </c>
      <c r="C42" s="47">
        <v>1972</v>
      </c>
      <c r="D42" s="1"/>
      <c r="E42" s="1"/>
      <c r="F42" s="1"/>
      <c r="G42" s="1"/>
      <c r="H42" s="1"/>
    </row>
    <row r="43" spans="1:8">
      <c r="A43" s="1"/>
      <c r="B43" s="38" t="s">
        <v>106</v>
      </c>
      <c r="C43" s="48">
        <v>100</v>
      </c>
      <c r="D43" s="1"/>
      <c r="E43" s="1"/>
      <c r="F43" s="1"/>
      <c r="G43" s="1"/>
      <c r="H43" s="1"/>
    </row>
    <row r="44" spans="1:8">
      <c r="A44" s="1"/>
      <c r="B44" s="38" t="s">
        <v>107</v>
      </c>
      <c r="C44" s="43">
        <v>825</v>
      </c>
      <c r="D44" s="1"/>
      <c r="E44" s="1"/>
      <c r="F44" s="1"/>
      <c r="G44" s="1"/>
      <c r="H44" s="1"/>
    </row>
    <row r="45" spans="1:8">
      <c r="A45" s="1"/>
      <c r="B45" s="27" t="s">
        <v>108</v>
      </c>
      <c r="C45" s="37">
        <v>100</v>
      </c>
      <c r="D45" s="1"/>
      <c r="E45" s="1"/>
      <c r="F45" s="1"/>
      <c r="G45" s="1"/>
      <c r="H45" s="1"/>
    </row>
    <row r="46" spans="1:8">
      <c r="A46" s="1"/>
      <c r="B46" s="17" t="s">
        <v>109</v>
      </c>
      <c r="C46" s="47">
        <v>960</v>
      </c>
      <c r="D46" s="1"/>
      <c r="E46" s="1"/>
      <c r="F46" s="1"/>
      <c r="G46" s="1"/>
      <c r="H46" s="1"/>
    </row>
    <row r="47" spans="1:8" s="1" customFormat="1">
      <c r="B47" s="38" t="s">
        <v>110</v>
      </c>
      <c r="C47" s="58">
        <v>100</v>
      </c>
    </row>
    <row r="48" spans="1:8" s="1" customFormat="1">
      <c r="B48" s="38" t="s">
        <v>111</v>
      </c>
      <c r="C48" s="43">
        <v>138</v>
      </c>
    </row>
    <row r="49" spans="1:8" s="1" customFormat="1">
      <c r="B49" s="27" t="s">
        <v>162</v>
      </c>
      <c r="C49" s="59">
        <v>100</v>
      </c>
    </row>
    <row r="50" spans="1:8" s="1" customFormat="1">
      <c r="B50" s="17" t="s">
        <v>163</v>
      </c>
      <c r="C50" s="47">
        <v>802</v>
      </c>
    </row>
    <row r="51" spans="1:8">
      <c r="A51" s="1"/>
      <c r="B51" s="38" t="s">
        <v>164</v>
      </c>
      <c r="C51" s="48">
        <v>100</v>
      </c>
      <c r="D51" s="1"/>
      <c r="E51" s="1"/>
      <c r="F51" s="1"/>
      <c r="G51" s="1"/>
      <c r="H51" s="1"/>
    </row>
    <row r="52" spans="1:8">
      <c r="A52" s="1"/>
      <c r="B52" s="38" t="s">
        <v>165</v>
      </c>
      <c r="C52" s="43">
        <v>445</v>
      </c>
      <c r="D52" s="1"/>
      <c r="E52" s="1"/>
      <c r="F52" s="1"/>
      <c r="G52" s="1"/>
      <c r="H52" s="1"/>
    </row>
    <row r="53" spans="1:8" ht="15.75" thickBot="1">
      <c r="A53" s="1"/>
      <c r="B53" s="90"/>
      <c r="C53" s="91"/>
      <c r="D53" s="1"/>
      <c r="E53" s="1"/>
      <c r="F53" s="1"/>
      <c r="G53" s="1"/>
      <c r="H53" s="1"/>
    </row>
    <row r="54" spans="1:8">
      <c r="A54" s="1"/>
      <c r="B54" s="88" t="s">
        <v>172</v>
      </c>
      <c r="C54" s="92"/>
      <c r="D54" s="1"/>
      <c r="E54" s="1"/>
      <c r="F54" s="1"/>
      <c r="G54" s="1"/>
      <c r="H54" s="1"/>
    </row>
    <row r="55" spans="1:8">
      <c r="A55" s="1"/>
      <c r="B55" s="27" t="s">
        <v>112</v>
      </c>
      <c r="C55" s="37">
        <v>2</v>
      </c>
      <c r="D55" s="1"/>
      <c r="E55" s="1"/>
      <c r="F55" s="1"/>
      <c r="G55" s="1"/>
      <c r="H55" s="1"/>
    </row>
    <row r="56" spans="1:8">
      <c r="A56" s="1"/>
      <c r="B56" s="38" t="s">
        <v>113</v>
      </c>
      <c r="C56" s="49">
        <v>1376</v>
      </c>
      <c r="D56" s="1"/>
      <c r="E56" s="1"/>
      <c r="F56" s="1"/>
      <c r="G56" s="1"/>
      <c r="H56" s="1"/>
    </row>
    <row r="57" spans="1:8">
      <c r="A57" s="1"/>
      <c r="B57" s="27" t="s">
        <v>114</v>
      </c>
      <c r="C57" s="40">
        <v>0.1</v>
      </c>
      <c r="D57" s="1"/>
      <c r="E57" s="1"/>
      <c r="F57" s="1"/>
      <c r="G57" s="1"/>
      <c r="H57" s="1"/>
    </row>
    <row r="58" spans="1:8" s="1" customFormat="1">
      <c r="B58" s="65" t="s">
        <v>173</v>
      </c>
      <c r="C58" s="66">
        <v>0</v>
      </c>
    </row>
    <row r="59" spans="1:8" ht="15.75" thickBot="1">
      <c r="A59" s="1"/>
      <c r="B59" s="90"/>
      <c r="C59" s="91"/>
      <c r="D59" s="1"/>
      <c r="E59" s="1"/>
      <c r="F59" s="1"/>
      <c r="G59" s="1"/>
      <c r="H59" s="1"/>
    </row>
    <row r="60" spans="1:8" ht="15.75" thickTop="1">
      <c r="A60" s="1"/>
      <c r="B60" s="69" t="s">
        <v>77</v>
      </c>
      <c r="C60" s="70"/>
      <c r="D60" s="1"/>
      <c r="E60" s="71" t="s">
        <v>115</v>
      </c>
      <c r="F60" s="72"/>
      <c r="G60" s="72"/>
      <c r="H60" s="73"/>
    </row>
    <row r="61" spans="1:8">
      <c r="A61" s="1"/>
      <c r="B61" s="50" t="s">
        <v>116</v>
      </c>
      <c r="C61" s="51">
        <v>300</v>
      </c>
      <c r="D61" s="1"/>
      <c r="E61" s="74"/>
      <c r="F61" s="75"/>
      <c r="G61" s="75"/>
      <c r="H61" s="76"/>
    </row>
    <row r="62" spans="1:8" ht="15.75" thickBot="1">
      <c r="A62" s="1"/>
      <c r="B62" s="52" t="s">
        <v>78</v>
      </c>
      <c r="C62" s="53">
        <v>4</v>
      </c>
      <c r="D62" s="1"/>
      <c r="E62" s="74"/>
      <c r="F62" s="75"/>
      <c r="G62" s="75"/>
      <c r="H62" s="76"/>
    </row>
    <row r="63" spans="1:8" ht="15.75" thickBot="1">
      <c r="A63" s="1"/>
      <c r="B63" s="1"/>
      <c r="C63" s="1"/>
      <c r="D63" s="1"/>
      <c r="E63" s="74"/>
      <c r="F63" s="75"/>
      <c r="G63" s="75"/>
      <c r="H63" s="76"/>
    </row>
    <row r="64" spans="1:8" ht="15.75" thickTop="1">
      <c r="A64" s="1"/>
      <c r="B64" s="80" t="s">
        <v>117</v>
      </c>
      <c r="C64" s="81"/>
      <c r="D64" s="1"/>
      <c r="E64" s="74"/>
      <c r="F64" s="75"/>
      <c r="G64" s="75"/>
      <c r="H64" s="76"/>
    </row>
    <row r="65" spans="1:8" ht="15.75" thickBot="1">
      <c r="A65" s="1"/>
      <c r="B65" s="82"/>
      <c r="C65" s="83"/>
      <c r="D65" s="1"/>
      <c r="E65" s="77"/>
      <c r="F65" s="78"/>
      <c r="G65" s="78"/>
      <c r="H65" s="79"/>
    </row>
    <row r="66" spans="1:8" ht="15.75" thickTop="1"/>
  </sheetData>
  <mergeCells count="15">
    <mergeCell ref="B21:C21"/>
    <mergeCell ref="B2:C3"/>
    <mergeCell ref="B5:C5"/>
    <mergeCell ref="E5:H10"/>
    <mergeCell ref="B14:C14"/>
    <mergeCell ref="B15:C15"/>
    <mergeCell ref="B60:C60"/>
    <mergeCell ref="E60:H65"/>
    <mergeCell ref="B64:C65"/>
    <mergeCell ref="B27:C27"/>
    <mergeCell ref="B39:C39"/>
    <mergeCell ref="B40:C40"/>
    <mergeCell ref="B53:C53"/>
    <mergeCell ref="B54:C54"/>
    <mergeCell ref="B59:C59"/>
  </mergeCells>
  <hyperlinks>
    <hyperlink ref="B64:C65" location="Marges!A1" display="Marges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48"/>
  <sheetViews>
    <sheetView topLeftCell="D4" workbookViewId="0">
      <selection activeCell="L30" sqref="L30"/>
    </sheetView>
  </sheetViews>
  <sheetFormatPr defaultRowHeight="15"/>
  <cols>
    <col min="1" max="1" width="18.28515625" bestFit="1" customWidth="1"/>
    <col min="2" max="2" width="12.5703125" bestFit="1" customWidth="1"/>
    <col min="3" max="3" width="10.140625" bestFit="1" customWidth="1"/>
    <col min="4" max="4" width="7.140625" bestFit="1" customWidth="1"/>
    <col min="7" max="7" width="20.7109375" bestFit="1" customWidth="1"/>
    <col min="8" max="8" width="9.5703125" bestFit="1" customWidth="1"/>
    <col min="9" max="9" width="13.7109375" bestFit="1" customWidth="1"/>
    <col min="10" max="10" width="15" bestFit="1" customWidth="1"/>
    <col min="13" max="13" width="40" style="1" bestFit="1" customWidth="1"/>
    <col min="14" max="14" width="10.28515625" style="1" bestFit="1" customWidth="1"/>
    <col min="15" max="15" width="13.7109375" bestFit="1" customWidth="1"/>
    <col min="16" max="16" width="9" bestFit="1" customWidth="1"/>
    <col min="17" max="17" width="9.5703125" bestFit="1" customWidth="1"/>
    <col min="18" max="18" width="12" bestFit="1" customWidth="1"/>
  </cols>
  <sheetData>
    <row r="1" spans="1:18" s="1" customFormat="1" ht="15.75" thickBot="1">
      <c r="A1" s="105" t="s">
        <v>76</v>
      </c>
      <c r="B1" s="106"/>
      <c r="C1" s="106"/>
      <c r="D1" s="107"/>
    </row>
    <row r="2" spans="1:18" s="1" customFormat="1" ht="15.75" thickBot="1"/>
    <row r="3" spans="1:18">
      <c r="A3" s="99" t="s">
        <v>11</v>
      </c>
      <c r="B3" s="102"/>
      <c r="C3" s="102"/>
      <c r="D3" s="103"/>
      <c r="G3" s="99" t="s">
        <v>36</v>
      </c>
      <c r="H3" s="102"/>
      <c r="I3" s="102"/>
      <c r="J3" s="103"/>
      <c r="M3" s="104"/>
      <c r="N3" s="104"/>
      <c r="O3" s="104"/>
      <c r="P3" s="3" t="s">
        <v>67</v>
      </c>
      <c r="Q3" s="3" t="s">
        <v>68</v>
      </c>
      <c r="R3" s="3" t="s">
        <v>75</v>
      </c>
    </row>
    <row r="4" spans="1:18">
      <c r="A4" s="17" t="s">
        <v>0</v>
      </c>
      <c r="B4" s="4"/>
      <c r="C4" s="4">
        <f>C6+C7+C8+C9</f>
        <v>133</v>
      </c>
      <c r="D4" s="18"/>
      <c r="G4" s="22"/>
      <c r="H4" s="4" t="s">
        <v>160</v>
      </c>
      <c r="I4" s="4" t="s">
        <v>35</v>
      </c>
      <c r="J4" s="18" t="s">
        <v>161</v>
      </c>
      <c r="M4" s="4"/>
      <c r="N4" s="5" t="s">
        <v>66</v>
      </c>
      <c r="O4" s="9" t="s">
        <v>74</v>
      </c>
      <c r="P4" s="6">
        <v>7.52</v>
      </c>
      <c r="Q4" s="6">
        <v>9.48</v>
      </c>
      <c r="R4" s="4">
        <v>0</v>
      </c>
    </row>
    <row r="5" spans="1:18">
      <c r="A5" s="17"/>
      <c r="B5" s="4"/>
      <c r="C5" s="4"/>
      <c r="D5" s="18"/>
      <c r="G5" s="17" t="s">
        <v>28</v>
      </c>
      <c r="H5" s="4">
        <f>Invoere!C41</f>
        <v>100</v>
      </c>
      <c r="I5" s="8">
        <f>J5/H5</f>
        <v>19.72</v>
      </c>
      <c r="J5" s="29">
        <f>Invoere!C42</f>
        <v>1972</v>
      </c>
      <c r="M5" s="3" t="s">
        <v>71</v>
      </c>
      <c r="N5" s="7">
        <v>100</v>
      </c>
      <c r="O5" s="10">
        <v>200</v>
      </c>
      <c r="P5" s="11">
        <v>5.87</v>
      </c>
      <c r="Q5" s="11">
        <v>11.13</v>
      </c>
      <c r="R5" s="8">
        <f>$P$4-P5</f>
        <v>1.6499999999999995</v>
      </c>
    </row>
    <row r="6" spans="1:18">
      <c r="A6" s="17" t="s">
        <v>1</v>
      </c>
      <c r="B6" s="4"/>
      <c r="C6" s="4">
        <f>Invoere!C6</f>
        <v>100</v>
      </c>
      <c r="D6" s="18"/>
      <c r="G6" s="17" t="s">
        <v>29</v>
      </c>
      <c r="H6" s="4">
        <f>Invoere!C43</f>
        <v>100</v>
      </c>
      <c r="I6" s="8">
        <f t="shared" ref="I6:I10" si="0">J6/H6</f>
        <v>8.25</v>
      </c>
      <c r="J6" s="29">
        <f>Invoere!C44</f>
        <v>825</v>
      </c>
      <c r="M6" s="3" t="s">
        <v>69</v>
      </c>
      <c r="N6" s="7">
        <v>70</v>
      </c>
      <c r="O6" s="10">
        <v>80</v>
      </c>
      <c r="P6" s="11">
        <v>7.11</v>
      </c>
      <c r="Q6" s="11">
        <v>9.89</v>
      </c>
      <c r="R6" s="8">
        <f>$P$4-P6</f>
        <v>0.40999999999999925</v>
      </c>
    </row>
    <row r="7" spans="1:18">
      <c r="A7" s="17" t="s">
        <v>2</v>
      </c>
      <c r="B7" s="12">
        <f>Invoere!C8</f>
        <v>0.15</v>
      </c>
      <c r="C7" s="4">
        <f>C6*B7</f>
        <v>15</v>
      </c>
      <c r="D7" s="18"/>
      <c r="G7" s="17" t="s">
        <v>30</v>
      </c>
      <c r="H7" s="4">
        <f>Invoere!C45</f>
        <v>100</v>
      </c>
      <c r="I7" s="8">
        <f t="shared" si="0"/>
        <v>9.6</v>
      </c>
      <c r="J7" s="29">
        <f>Invoere!C46</f>
        <v>960</v>
      </c>
      <c r="M7" s="3" t="s">
        <v>70</v>
      </c>
      <c r="N7" s="7">
        <v>200</v>
      </c>
      <c r="O7" s="10">
        <v>220</v>
      </c>
      <c r="P7" s="11">
        <v>6.84</v>
      </c>
      <c r="Q7" s="11">
        <v>10.16</v>
      </c>
      <c r="R7" s="8">
        <f>$P$4-P7</f>
        <v>0.67999999999999972</v>
      </c>
    </row>
    <row r="8" spans="1:18">
      <c r="A8" s="17" t="s">
        <v>3</v>
      </c>
      <c r="B8" s="12">
        <f>Invoere!C8</f>
        <v>0.15</v>
      </c>
      <c r="C8" s="4">
        <f>C6*B8</f>
        <v>15</v>
      </c>
      <c r="D8" s="18"/>
      <c r="G8" s="17" t="s">
        <v>31</v>
      </c>
      <c r="H8" s="60">
        <f>Invoere!C47</f>
        <v>100</v>
      </c>
      <c r="I8" s="8">
        <f t="shared" si="0"/>
        <v>1.38</v>
      </c>
      <c r="J8" s="29">
        <f>Invoere!C48</f>
        <v>138</v>
      </c>
      <c r="M8" s="3" t="s">
        <v>21</v>
      </c>
      <c r="N8" s="7" t="s">
        <v>72</v>
      </c>
      <c r="O8" s="10" t="s">
        <v>73</v>
      </c>
      <c r="P8" s="11">
        <v>1.72</v>
      </c>
      <c r="Q8" s="11">
        <v>15.28</v>
      </c>
      <c r="R8" s="8">
        <f>$P$4-P8</f>
        <v>5.8</v>
      </c>
    </row>
    <row r="9" spans="1:18">
      <c r="A9" s="17" t="s">
        <v>5</v>
      </c>
      <c r="B9" s="12">
        <f>Invoere!C7</f>
        <v>0.03</v>
      </c>
      <c r="C9" s="4">
        <f>C6*B9</f>
        <v>3</v>
      </c>
      <c r="D9" s="18"/>
      <c r="G9" s="17" t="s">
        <v>32</v>
      </c>
      <c r="H9" s="60">
        <f>Invoere!C49</f>
        <v>100</v>
      </c>
      <c r="I9" s="8">
        <f t="shared" si="0"/>
        <v>8.02</v>
      </c>
      <c r="J9" s="29">
        <f>Invoere!C50</f>
        <v>802</v>
      </c>
      <c r="M9" s="3" t="s">
        <v>38</v>
      </c>
      <c r="N9" s="7">
        <v>2</v>
      </c>
      <c r="O9" s="10">
        <v>1</v>
      </c>
      <c r="P9" s="11">
        <v>5.87</v>
      </c>
      <c r="Q9" s="11">
        <v>11.13</v>
      </c>
      <c r="R9" s="8">
        <f>$P$4-P9</f>
        <v>1.6499999999999995</v>
      </c>
    </row>
    <row r="10" spans="1:18">
      <c r="A10" s="17"/>
      <c r="B10" s="4"/>
      <c r="C10" s="4"/>
      <c r="D10" s="18"/>
      <c r="G10" s="17" t="s">
        <v>33</v>
      </c>
      <c r="H10" s="4">
        <f>Invoere!C51</f>
        <v>100</v>
      </c>
      <c r="I10" s="8">
        <f t="shared" si="0"/>
        <v>4.45</v>
      </c>
      <c r="J10" s="29">
        <f>Invoere!C52</f>
        <v>445</v>
      </c>
    </row>
    <row r="11" spans="1:18" ht="15.75" thickBot="1">
      <c r="A11" s="17" t="s">
        <v>6</v>
      </c>
      <c r="B11" s="12">
        <f>Invoere!C9</f>
        <v>0.7</v>
      </c>
      <c r="C11" s="4">
        <f>C6*B11</f>
        <v>70</v>
      </c>
      <c r="D11" s="18"/>
      <c r="G11" s="19" t="s">
        <v>37</v>
      </c>
      <c r="H11" s="20"/>
      <c r="I11" s="26">
        <f>SUM(I5:I10)</f>
        <v>51.42</v>
      </c>
      <c r="J11" s="21"/>
    </row>
    <row r="12" spans="1:18" ht="15.75" thickBot="1">
      <c r="A12" s="17" t="s">
        <v>7</v>
      </c>
      <c r="B12" s="4"/>
      <c r="C12" s="4">
        <f>C11-(B7*C6)</f>
        <v>55</v>
      </c>
      <c r="D12" s="18"/>
      <c r="G12" s="2"/>
      <c r="H12" s="1"/>
      <c r="I12" s="1"/>
      <c r="J12" s="1"/>
      <c r="O12" s="1"/>
      <c r="P12" s="1"/>
      <c r="Q12" s="1"/>
      <c r="R12" s="1"/>
    </row>
    <row r="13" spans="1:18">
      <c r="A13" s="17" t="s">
        <v>8</v>
      </c>
      <c r="B13" s="4" t="s">
        <v>9</v>
      </c>
      <c r="C13" s="60">
        <f>Invoere!C10</f>
        <v>200</v>
      </c>
      <c r="D13" s="18"/>
      <c r="G13" s="99" t="s">
        <v>174</v>
      </c>
      <c r="H13" s="102"/>
      <c r="I13" s="102"/>
      <c r="J13" s="103"/>
      <c r="M13" s="99" t="s">
        <v>77</v>
      </c>
      <c r="N13" s="102"/>
      <c r="O13" s="103"/>
      <c r="P13" s="1"/>
      <c r="Q13" s="1"/>
      <c r="R13" s="1"/>
    </row>
    <row r="14" spans="1:18">
      <c r="A14" s="17"/>
      <c r="B14" s="4"/>
      <c r="C14" s="4"/>
      <c r="D14" s="18"/>
      <c r="G14" s="17"/>
      <c r="H14" s="3" t="s">
        <v>39</v>
      </c>
      <c r="I14" s="3" t="s">
        <v>44</v>
      </c>
      <c r="J14" s="23" t="s">
        <v>40</v>
      </c>
      <c r="M14" s="17" t="s">
        <v>83</v>
      </c>
      <c r="N14" s="4"/>
      <c r="O14" s="33">
        <f>Invoere!C61</f>
        <v>300</v>
      </c>
      <c r="P14" s="1"/>
      <c r="Q14" s="1"/>
      <c r="R14" s="1"/>
    </row>
    <row r="15" spans="1:18">
      <c r="A15" s="17" t="s">
        <v>4</v>
      </c>
      <c r="B15" s="12">
        <f>Invoere!C8</f>
        <v>0.15</v>
      </c>
      <c r="C15" s="4">
        <f>C6*B15</f>
        <v>15</v>
      </c>
      <c r="D15" s="18"/>
      <c r="G15" s="30" t="s">
        <v>38</v>
      </c>
      <c r="H15" s="4">
        <f>Invoere!C55</f>
        <v>2</v>
      </c>
      <c r="I15" s="16">
        <f>(J15*H15)*12</f>
        <v>33024</v>
      </c>
      <c r="J15" s="24">
        <f>Invoere!C56</f>
        <v>1376</v>
      </c>
      <c r="M15" s="17"/>
      <c r="N15" s="4"/>
      <c r="O15" s="18"/>
      <c r="P15" s="1"/>
      <c r="Q15" s="1"/>
      <c r="R15" s="1"/>
    </row>
    <row r="16" spans="1:18" ht="15.75" thickBot="1">
      <c r="A16" s="19" t="s">
        <v>10</v>
      </c>
      <c r="B16" s="20" t="s">
        <v>9</v>
      </c>
      <c r="C16" s="61">
        <f>Invoere!C12</f>
        <v>250</v>
      </c>
      <c r="D16" s="21"/>
      <c r="G16" s="17"/>
      <c r="H16" s="4"/>
      <c r="I16" s="4"/>
      <c r="J16" s="18"/>
      <c r="M16" s="17" t="s">
        <v>78</v>
      </c>
      <c r="N16" s="4"/>
      <c r="O16" s="18">
        <f>Invoere!C62</f>
        <v>4</v>
      </c>
      <c r="P16" s="1"/>
      <c r="Q16" s="1"/>
      <c r="R16" s="1"/>
    </row>
    <row r="17" spans="1:19" ht="15.75" thickBot="1">
      <c r="G17" s="17"/>
      <c r="H17" s="3" t="s">
        <v>42</v>
      </c>
      <c r="I17" s="3" t="s">
        <v>43</v>
      </c>
      <c r="J17" s="18"/>
      <c r="M17" s="17" t="s">
        <v>79</v>
      </c>
      <c r="N17" s="4"/>
      <c r="O17" s="25">
        <f>O16*C4</f>
        <v>532</v>
      </c>
      <c r="P17" s="1"/>
      <c r="Q17" s="1"/>
      <c r="R17" s="1"/>
    </row>
    <row r="18" spans="1:19">
      <c r="A18" s="99" t="s">
        <v>20</v>
      </c>
      <c r="B18" s="102"/>
      <c r="C18" s="102"/>
      <c r="D18" s="103"/>
      <c r="G18" s="22" t="s">
        <v>41</v>
      </c>
      <c r="H18" s="12">
        <f>Invoere!C57</f>
        <v>0.1</v>
      </c>
      <c r="I18" s="16">
        <f>((C25*C4)+(C45*C11)+((C4+C11)*I11)+I15)*(10/100)</f>
        <v>13560.270000000002</v>
      </c>
      <c r="J18" s="18"/>
      <c r="M18" s="17"/>
      <c r="N18" s="4"/>
      <c r="O18" s="18"/>
      <c r="P18" s="1"/>
      <c r="Q18" s="1"/>
      <c r="R18" s="1"/>
    </row>
    <row r="19" spans="1:19" ht="15.75" thickBot="1">
      <c r="A19" s="22" t="s">
        <v>12</v>
      </c>
      <c r="B19" s="3" t="s">
        <v>25</v>
      </c>
      <c r="C19" s="3" t="s">
        <v>15</v>
      </c>
      <c r="D19" s="23" t="s">
        <v>26</v>
      </c>
      <c r="G19" s="17" t="s">
        <v>175</v>
      </c>
      <c r="H19" s="4"/>
      <c r="I19" s="8">
        <f>Invoere!C58</f>
        <v>0</v>
      </c>
      <c r="J19" s="18"/>
      <c r="M19" s="19" t="s">
        <v>80</v>
      </c>
      <c r="N19" s="20"/>
      <c r="O19" s="34">
        <f>O14*O17</f>
        <v>159600</v>
      </c>
      <c r="P19" s="1"/>
      <c r="Q19" s="1"/>
      <c r="R19" s="1"/>
    </row>
    <row r="20" spans="1:19" ht="15.75" thickBot="1">
      <c r="A20" s="17" t="s">
        <v>13</v>
      </c>
      <c r="B20" s="4">
        <f>Invoere!C17</f>
        <v>50</v>
      </c>
      <c r="C20" s="13">
        <f>D20</f>
        <v>143</v>
      </c>
      <c r="D20" s="24">
        <f>Invoere!C18</f>
        <v>143</v>
      </c>
      <c r="G20" s="31" t="s">
        <v>49</v>
      </c>
      <c r="H20" s="20"/>
      <c r="I20" s="32">
        <f>I15+I18-I19</f>
        <v>46584.270000000004</v>
      </c>
      <c r="J20" s="21"/>
      <c r="O20" s="1"/>
      <c r="P20" s="1"/>
      <c r="Q20" s="1"/>
      <c r="R20" s="1"/>
    </row>
    <row r="21" spans="1:19" ht="15.75" thickBot="1">
      <c r="A21" s="17" t="s">
        <v>15</v>
      </c>
      <c r="B21" s="4" t="s">
        <v>27</v>
      </c>
      <c r="C21" s="15">
        <f>C20/B20</f>
        <v>2.86</v>
      </c>
      <c r="D21" s="18"/>
      <c r="G21" s="1"/>
      <c r="H21" s="1"/>
      <c r="I21" s="1"/>
      <c r="J21" s="1"/>
      <c r="O21" s="1"/>
      <c r="P21" s="1"/>
      <c r="Q21" s="1"/>
      <c r="R21" s="1"/>
    </row>
    <row r="22" spans="1:19">
      <c r="A22" s="17"/>
      <c r="B22" s="4"/>
      <c r="C22" s="15"/>
      <c r="D22" s="18"/>
      <c r="G22" s="99" t="s">
        <v>45</v>
      </c>
      <c r="H22" s="102"/>
      <c r="I22" s="102"/>
      <c r="J22" s="103"/>
      <c r="M22" s="99" t="s">
        <v>82</v>
      </c>
      <c r="N22" s="102"/>
      <c r="O22" s="103"/>
      <c r="P22" s="1"/>
      <c r="Q22" s="1"/>
      <c r="R22" s="1"/>
    </row>
    <row r="23" spans="1:19">
      <c r="A23" s="17" t="s">
        <v>14</v>
      </c>
      <c r="B23" s="4" t="s">
        <v>16</v>
      </c>
      <c r="C23" s="4">
        <f>Invoere!C19</f>
        <v>0.5</v>
      </c>
      <c r="D23" s="18"/>
      <c r="G23" s="17" t="s">
        <v>46</v>
      </c>
      <c r="H23" s="4"/>
      <c r="I23" s="16">
        <f>(C35*(C4+C15))+(C45*C11)</f>
        <v>112944.48</v>
      </c>
      <c r="J23" s="18"/>
      <c r="M23" s="17" t="s">
        <v>60</v>
      </c>
      <c r="N23" s="4"/>
      <c r="O23" s="35">
        <f>I40</f>
        <v>187000</v>
      </c>
    </row>
    <row r="24" spans="1:19">
      <c r="A24" s="17" t="s">
        <v>17</v>
      </c>
      <c r="B24" s="4" t="s">
        <v>18</v>
      </c>
      <c r="C24" s="4">
        <f>Invoere!C20</f>
        <v>180</v>
      </c>
      <c r="D24" s="18"/>
      <c r="G24" s="17" t="s">
        <v>47</v>
      </c>
      <c r="H24" s="4"/>
      <c r="I24" s="16">
        <f>I11*(C4+C11+C15)</f>
        <v>11209.56</v>
      </c>
      <c r="J24" s="18"/>
      <c r="M24" s="17"/>
      <c r="N24" s="4"/>
      <c r="O24" s="18"/>
    </row>
    <row r="25" spans="1:19">
      <c r="A25" s="17" t="s">
        <v>19</v>
      </c>
      <c r="B25" s="4"/>
      <c r="C25" s="15">
        <f>C21*C23*C24</f>
        <v>257.39999999999998</v>
      </c>
      <c r="D25" s="18"/>
      <c r="G25" s="27" t="s">
        <v>48</v>
      </c>
      <c r="H25" s="4"/>
      <c r="I25" s="16">
        <f>I20</f>
        <v>46584.270000000004</v>
      </c>
      <c r="J25" s="18"/>
      <c r="M25" s="17" t="s">
        <v>84</v>
      </c>
      <c r="N25" s="4"/>
      <c r="O25" s="29">
        <f>I44</f>
        <v>82613.31</v>
      </c>
      <c r="S25" s="1"/>
    </row>
    <row r="26" spans="1:19" s="1" customFormat="1">
      <c r="A26" s="17"/>
      <c r="B26" s="4"/>
      <c r="C26" s="15"/>
      <c r="D26" s="18"/>
      <c r="G26" s="27" t="s">
        <v>49</v>
      </c>
      <c r="H26" s="4"/>
      <c r="I26" s="16">
        <f>SUM(I23:I25)</f>
        <v>170738.31</v>
      </c>
      <c r="J26" s="18"/>
      <c r="M26" s="17"/>
      <c r="N26" s="4"/>
      <c r="O26" s="18"/>
      <c r="P26"/>
      <c r="Q26"/>
      <c r="R26"/>
    </row>
    <row r="27" spans="1:19" s="1" customFormat="1">
      <c r="A27" s="22" t="s">
        <v>56</v>
      </c>
      <c r="B27" s="3" t="s">
        <v>25</v>
      </c>
      <c r="C27" s="3" t="s">
        <v>15</v>
      </c>
      <c r="D27" s="23" t="s">
        <v>59</v>
      </c>
      <c r="G27" s="17"/>
      <c r="H27" s="4"/>
      <c r="I27" s="4"/>
      <c r="J27" s="18"/>
      <c r="M27" s="17" t="s">
        <v>77</v>
      </c>
      <c r="N27" s="4"/>
      <c r="O27" s="29">
        <f>O19</f>
        <v>159600</v>
      </c>
      <c r="P27"/>
      <c r="Q27"/>
      <c r="R27"/>
    </row>
    <row r="28" spans="1:19" s="1" customFormat="1">
      <c r="A28" s="17" t="s">
        <v>57</v>
      </c>
      <c r="B28" s="4">
        <f>Invoere!C23</f>
        <v>25</v>
      </c>
      <c r="C28" s="13">
        <f>D28</f>
        <v>106</v>
      </c>
      <c r="D28" s="24">
        <f>Invoere!C24</f>
        <v>106</v>
      </c>
      <c r="G28" s="17" t="s">
        <v>51</v>
      </c>
      <c r="H28" s="4"/>
      <c r="I28" s="8">
        <f>I26/C12</f>
        <v>3104.3329090909092</v>
      </c>
      <c r="J28" s="18"/>
      <c r="M28" s="17"/>
      <c r="N28" s="4"/>
      <c r="O28" s="18"/>
      <c r="P28"/>
      <c r="Q28"/>
      <c r="R28"/>
    </row>
    <row r="29" spans="1:19" s="1" customFormat="1" ht="15.75" thickBot="1">
      <c r="A29" s="17" t="s">
        <v>15</v>
      </c>
      <c r="B29" s="4" t="s">
        <v>27</v>
      </c>
      <c r="C29" s="15">
        <f>C28/B28</f>
        <v>4.24</v>
      </c>
      <c r="D29" s="18"/>
      <c r="G29" s="17" t="s">
        <v>52</v>
      </c>
      <c r="H29" s="4"/>
      <c r="I29" s="8">
        <f>I28/C13</f>
        <v>15.521664545454547</v>
      </c>
      <c r="J29" s="18"/>
      <c r="M29" s="19" t="s">
        <v>82</v>
      </c>
      <c r="N29" s="20"/>
      <c r="O29" s="36">
        <f>O23-O25-O27</f>
        <v>-55213.31</v>
      </c>
      <c r="P29"/>
      <c r="Q29"/>
      <c r="R29"/>
    </row>
    <row r="30" spans="1:19" s="1" customFormat="1">
      <c r="A30" s="17"/>
      <c r="B30" s="4"/>
      <c r="C30" s="15"/>
      <c r="D30" s="18"/>
      <c r="G30" s="17"/>
      <c r="H30" s="4"/>
      <c r="I30" s="4"/>
      <c r="J30" s="18"/>
      <c r="M30" s="63" t="s">
        <v>169</v>
      </c>
      <c r="O30" s="64">
        <f>O29/C12</f>
        <v>-1003.8783636363636</v>
      </c>
      <c r="P30"/>
      <c r="Q30"/>
      <c r="R30"/>
    </row>
    <row r="31" spans="1:19" s="1" customFormat="1">
      <c r="A31" s="17" t="s">
        <v>14</v>
      </c>
      <c r="B31" s="4" t="s">
        <v>16</v>
      </c>
      <c r="C31" s="4">
        <f>Invoere!C25</f>
        <v>0.15</v>
      </c>
      <c r="D31" s="18"/>
      <c r="G31" s="17" t="s">
        <v>53</v>
      </c>
      <c r="H31" s="4"/>
      <c r="I31" s="4"/>
      <c r="J31" s="18"/>
      <c r="M31" s="63" t="s">
        <v>170</v>
      </c>
      <c r="O31" s="64">
        <f>O30/C13</f>
        <v>-5.019391818181818</v>
      </c>
      <c r="P31"/>
      <c r="Q31"/>
      <c r="R31"/>
    </row>
    <row r="32" spans="1:19" s="1" customFormat="1">
      <c r="A32" s="17" t="s">
        <v>17</v>
      </c>
      <c r="B32" s="4" t="s">
        <v>18</v>
      </c>
      <c r="C32" s="4">
        <f>Invoere!C26</f>
        <v>180</v>
      </c>
      <c r="D32" s="18"/>
      <c r="G32" s="17" t="s">
        <v>27</v>
      </c>
      <c r="H32" s="15">
        <f>Invoere!C13</f>
        <v>23.5</v>
      </c>
      <c r="I32" s="14">
        <f>C15*C16*H32</f>
        <v>88125</v>
      </c>
      <c r="J32" s="18"/>
      <c r="O32"/>
      <c r="P32"/>
      <c r="Q32"/>
      <c r="R32"/>
    </row>
    <row r="33" spans="1:19" s="1" customFormat="1">
      <c r="A33" s="17" t="s">
        <v>19</v>
      </c>
      <c r="B33" s="4"/>
      <c r="C33" s="15">
        <f>C29*C31*C32</f>
        <v>114.48</v>
      </c>
      <c r="D33" s="18"/>
      <c r="G33" s="17"/>
      <c r="H33" s="4"/>
      <c r="I33" s="4"/>
      <c r="J33" s="18"/>
      <c r="O33"/>
      <c r="P33"/>
      <c r="Q33"/>
      <c r="R33"/>
    </row>
    <row r="34" spans="1:19" s="1" customFormat="1">
      <c r="A34" s="17"/>
      <c r="B34" s="4"/>
      <c r="C34" s="4"/>
      <c r="D34" s="18"/>
      <c r="G34" s="17" t="s">
        <v>54</v>
      </c>
      <c r="H34" s="4"/>
      <c r="I34" s="8">
        <f>(I26-I32)/C12</f>
        <v>1502.0601818181817</v>
      </c>
      <c r="J34" s="18"/>
      <c r="O34"/>
      <c r="P34"/>
      <c r="Q34"/>
      <c r="R34"/>
    </row>
    <row r="35" spans="1:19" s="1" customFormat="1" ht="15.75" thickBot="1">
      <c r="A35" s="22" t="s">
        <v>58</v>
      </c>
      <c r="B35" s="4"/>
      <c r="C35" s="15">
        <f>C25+C33</f>
        <v>371.88</v>
      </c>
      <c r="D35" s="18"/>
      <c r="G35" s="19" t="s">
        <v>55</v>
      </c>
      <c r="H35" s="20"/>
      <c r="I35" s="26">
        <f>I34/C13</f>
        <v>7.5103009090909083</v>
      </c>
      <c r="J35" s="21"/>
      <c r="O35"/>
      <c r="P35"/>
      <c r="Q35"/>
      <c r="R35"/>
    </row>
    <row r="36" spans="1:19" s="1" customFormat="1" ht="15.75" thickBot="1">
      <c r="A36" s="17"/>
      <c r="B36" s="4"/>
      <c r="C36" s="4"/>
      <c r="D36" s="18"/>
      <c r="O36"/>
      <c r="P36"/>
      <c r="Q36"/>
      <c r="R36"/>
    </row>
    <row r="37" spans="1:19" s="1" customFormat="1">
      <c r="A37" s="22" t="s">
        <v>21</v>
      </c>
      <c r="B37" s="3" t="s">
        <v>25</v>
      </c>
      <c r="C37" s="3" t="s">
        <v>15</v>
      </c>
      <c r="D37" s="23" t="s">
        <v>26</v>
      </c>
      <c r="F37"/>
      <c r="G37" s="99" t="s">
        <v>81</v>
      </c>
      <c r="H37" s="100"/>
      <c r="I37" s="100"/>
      <c r="J37" s="101"/>
      <c r="O37"/>
      <c r="P37"/>
      <c r="Q37"/>
      <c r="R37"/>
    </row>
    <row r="38" spans="1:19" s="1" customFormat="1">
      <c r="A38" s="17" t="s">
        <v>22</v>
      </c>
      <c r="B38" s="4">
        <f>Invoere!C29</f>
        <v>700</v>
      </c>
      <c r="C38" s="16">
        <f>(D38/50)*B38</f>
        <v>1232</v>
      </c>
      <c r="D38" s="29">
        <f>Invoere!C30</f>
        <v>88</v>
      </c>
      <c r="F38"/>
      <c r="G38" s="22" t="s">
        <v>60</v>
      </c>
      <c r="H38" s="4"/>
      <c r="I38" s="4"/>
      <c r="J38" s="18"/>
      <c r="O38"/>
      <c r="P38"/>
      <c r="Q38"/>
      <c r="R38"/>
      <c r="S38"/>
    </row>
    <row r="39" spans="1:19">
      <c r="A39" s="17" t="s">
        <v>23</v>
      </c>
      <c r="B39" s="4">
        <f>Invoere!C31</f>
        <v>200</v>
      </c>
      <c r="C39" s="16">
        <f t="shared" ref="C39:C40" si="1">(D39/50)*B39</f>
        <v>724</v>
      </c>
      <c r="D39" s="24">
        <f>Invoere!C32</f>
        <v>181</v>
      </c>
      <c r="G39" s="17" t="s">
        <v>7</v>
      </c>
      <c r="H39" s="4"/>
      <c r="I39" s="4"/>
      <c r="J39" s="18"/>
    </row>
    <row r="40" spans="1:19">
      <c r="A40" s="17" t="s">
        <v>24</v>
      </c>
      <c r="B40" s="4">
        <f>Invoere!C33</f>
        <v>100</v>
      </c>
      <c r="C40" s="16">
        <f t="shared" si="1"/>
        <v>505.99999999999994</v>
      </c>
      <c r="D40" s="24">
        <f>Invoere!C34</f>
        <v>253</v>
      </c>
      <c r="G40" s="27" t="s">
        <v>27</v>
      </c>
      <c r="H40" s="15">
        <f>Invoere!C11</f>
        <v>17</v>
      </c>
      <c r="I40" s="15">
        <f>H40*C12*C13</f>
        <v>187000</v>
      </c>
      <c r="J40" s="18"/>
    </row>
    <row r="41" spans="1:19">
      <c r="A41" s="17" t="s">
        <v>15</v>
      </c>
      <c r="B41" s="4" t="s">
        <v>27</v>
      </c>
      <c r="C41" s="8">
        <f>SUM(C38:C40)/SUM(B38:B40)</f>
        <v>2.4620000000000002</v>
      </c>
      <c r="D41" s="18"/>
      <c r="G41" s="27" t="s">
        <v>50</v>
      </c>
      <c r="H41" s="4"/>
      <c r="I41" s="15">
        <f>I40/C12</f>
        <v>3400</v>
      </c>
      <c r="J41" s="18"/>
    </row>
    <row r="42" spans="1:19">
      <c r="A42" s="17"/>
      <c r="B42" s="4"/>
      <c r="C42" s="4"/>
      <c r="D42" s="18"/>
      <c r="G42" s="17"/>
      <c r="H42" s="4"/>
      <c r="I42" s="4"/>
      <c r="J42" s="18"/>
    </row>
    <row r="43" spans="1:19">
      <c r="A43" s="17" t="s">
        <v>14</v>
      </c>
      <c r="B43" s="4" t="s">
        <v>16</v>
      </c>
      <c r="C43" s="4">
        <f>Invoere!C37</f>
        <v>2.8</v>
      </c>
      <c r="D43" s="18"/>
      <c r="G43" s="22" t="s">
        <v>61</v>
      </c>
      <c r="H43" s="4"/>
      <c r="I43" s="4"/>
      <c r="J43" s="18"/>
    </row>
    <row r="44" spans="1:19">
      <c r="A44" s="17" t="s">
        <v>17</v>
      </c>
      <c r="B44" s="4" t="s">
        <v>18</v>
      </c>
      <c r="C44" s="4">
        <f>Invoere!C38</f>
        <v>120</v>
      </c>
      <c r="D44" s="18"/>
      <c r="G44" s="17" t="s">
        <v>62</v>
      </c>
      <c r="H44" s="4"/>
      <c r="I44" s="16">
        <f>I26-I32</f>
        <v>82613.31</v>
      </c>
      <c r="J44" s="18"/>
    </row>
    <row r="45" spans="1:19" ht="15.75" thickBot="1">
      <c r="A45" s="19" t="s">
        <v>34</v>
      </c>
      <c r="B45" s="20"/>
      <c r="C45" s="26">
        <f>C41*C43*C44</f>
        <v>827.23199999999997</v>
      </c>
      <c r="D45" s="21"/>
      <c r="G45" s="17"/>
      <c r="H45" s="4"/>
      <c r="I45" s="4"/>
      <c r="J45" s="18"/>
    </row>
    <row r="46" spans="1:19">
      <c r="G46" s="17" t="s">
        <v>63</v>
      </c>
      <c r="H46" s="4"/>
      <c r="I46" s="15">
        <f>I40-I44</f>
        <v>104386.69</v>
      </c>
      <c r="J46" s="18"/>
    </row>
    <row r="47" spans="1:19">
      <c r="G47" s="17" t="s">
        <v>64</v>
      </c>
      <c r="H47" s="4"/>
      <c r="I47" s="15">
        <f>I46/C12</f>
        <v>1897.9398181818183</v>
      </c>
      <c r="J47" s="18"/>
    </row>
    <row r="48" spans="1:19" ht="15.75" thickBot="1">
      <c r="G48" s="19" t="s">
        <v>65</v>
      </c>
      <c r="H48" s="20"/>
      <c r="I48" s="28">
        <f>I47/C13</f>
        <v>9.4896990909090917</v>
      </c>
      <c r="J48" s="21"/>
    </row>
  </sheetData>
  <mergeCells count="10">
    <mergeCell ref="A1:D1"/>
    <mergeCell ref="G3:J3"/>
    <mergeCell ref="G13:J13"/>
    <mergeCell ref="G22:J22"/>
    <mergeCell ref="M13:O13"/>
    <mergeCell ref="G37:J37"/>
    <mergeCell ref="A3:D3"/>
    <mergeCell ref="A18:D18"/>
    <mergeCell ref="M3:O3"/>
    <mergeCell ref="M22:O22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  <colBreaks count="2" manualBreakCount="2">
    <brk id="5" max="48" man="1"/>
    <brk id="11" max="48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H77"/>
  <sheetViews>
    <sheetView tabSelected="1" topLeftCell="A34" workbookViewId="0">
      <selection activeCell="G43" sqref="G43"/>
    </sheetView>
  </sheetViews>
  <sheetFormatPr defaultRowHeight="15"/>
  <cols>
    <col min="2" max="2" width="28.28515625" bestFit="1" customWidth="1"/>
    <col min="3" max="3" width="11.5703125" bestFit="1" customWidth="1"/>
  </cols>
  <sheetData>
    <row r="1" spans="1:8" ht="15.75" thickBot="1">
      <c r="A1" s="1"/>
      <c r="B1" s="1"/>
      <c r="C1" s="1"/>
      <c r="D1" s="1"/>
      <c r="E1" s="1"/>
      <c r="F1" s="1"/>
      <c r="G1" s="1"/>
      <c r="H1" s="1"/>
    </row>
    <row r="2" spans="1:8" ht="15.75" thickTop="1">
      <c r="A2" s="1"/>
      <c r="B2" s="108" t="s">
        <v>118</v>
      </c>
      <c r="C2" s="109"/>
      <c r="D2" s="1"/>
      <c r="E2" s="1"/>
      <c r="F2" s="1"/>
      <c r="G2" s="1"/>
      <c r="H2" s="1"/>
    </row>
    <row r="3" spans="1:8" ht="15.75" thickBot="1">
      <c r="A3" s="1"/>
      <c r="B3" s="110"/>
      <c r="C3" s="111"/>
      <c r="D3" s="1"/>
      <c r="E3" s="1"/>
      <c r="F3" s="1"/>
      <c r="G3" s="1"/>
      <c r="H3" s="1"/>
    </row>
    <row r="4" spans="1:8" ht="16.5" thickTop="1" thickBot="1">
      <c r="A4" s="1"/>
      <c r="B4" s="1"/>
      <c r="C4" s="1"/>
      <c r="D4" s="1"/>
      <c r="E4" s="1"/>
      <c r="F4" s="1"/>
      <c r="G4" s="1"/>
      <c r="H4" s="1"/>
    </row>
    <row r="5" spans="1:8" ht="15.75" thickTop="1">
      <c r="A5" s="1"/>
      <c r="B5" s="88" t="s">
        <v>119</v>
      </c>
      <c r="C5" s="89"/>
      <c r="D5" s="1"/>
      <c r="E5" s="71" t="s">
        <v>120</v>
      </c>
      <c r="F5" s="72"/>
      <c r="G5" s="72"/>
      <c r="H5" s="73"/>
    </row>
    <row r="6" spans="1:8">
      <c r="A6" s="1"/>
      <c r="B6" s="17" t="s">
        <v>1</v>
      </c>
      <c r="C6" s="18">
        <f>Berekeninge!C6</f>
        <v>100</v>
      </c>
      <c r="D6" s="1"/>
      <c r="E6" s="74"/>
      <c r="F6" s="75"/>
      <c r="G6" s="75"/>
      <c r="H6" s="76"/>
    </row>
    <row r="7" spans="1:8">
      <c r="A7" s="1"/>
      <c r="B7" s="38" t="s">
        <v>2</v>
      </c>
      <c r="C7" s="48">
        <f>Berekeninge!C7</f>
        <v>15</v>
      </c>
      <c r="D7" s="1"/>
      <c r="E7" s="74"/>
      <c r="F7" s="75"/>
      <c r="G7" s="75"/>
      <c r="H7" s="76"/>
    </row>
    <row r="8" spans="1:8" s="1" customFormat="1">
      <c r="B8" s="27" t="s">
        <v>152</v>
      </c>
      <c r="C8" s="37">
        <f>Berekeninge!C8</f>
        <v>15</v>
      </c>
      <c r="E8" s="74"/>
      <c r="F8" s="75"/>
      <c r="G8" s="75"/>
      <c r="H8" s="76"/>
    </row>
    <row r="9" spans="1:8">
      <c r="A9" s="1"/>
      <c r="B9" s="38" t="s">
        <v>5</v>
      </c>
      <c r="C9" s="48">
        <f>Berekeninge!C9</f>
        <v>3</v>
      </c>
      <c r="D9" s="1"/>
      <c r="E9" s="74"/>
      <c r="F9" s="75"/>
      <c r="G9" s="75"/>
      <c r="H9" s="76"/>
    </row>
    <row r="10" spans="1:8">
      <c r="A10" s="1"/>
      <c r="B10" s="27" t="s">
        <v>153</v>
      </c>
      <c r="C10" s="37">
        <f>Berekeninge!C4</f>
        <v>133</v>
      </c>
      <c r="D10" s="1"/>
      <c r="E10" s="74"/>
      <c r="F10" s="75"/>
      <c r="G10" s="75"/>
      <c r="H10" s="76"/>
    </row>
    <row r="11" spans="1:8" ht="15.75" thickBot="1">
      <c r="A11" s="1"/>
      <c r="B11" s="38" t="s">
        <v>154</v>
      </c>
      <c r="C11" s="48">
        <f>Berekeninge!C11</f>
        <v>70</v>
      </c>
      <c r="D11" s="1"/>
      <c r="E11" s="77"/>
      <c r="F11" s="78"/>
      <c r="G11" s="78"/>
      <c r="H11" s="79"/>
    </row>
    <row r="12" spans="1:8" ht="15.75" thickTop="1">
      <c r="A12" s="1"/>
      <c r="B12" s="27" t="s">
        <v>7</v>
      </c>
      <c r="C12" s="37">
        <f>Berekeninge!C12</f>
        <v>55</v>
      </c>
      <c r="D12" s="1"/>
      <c r="E12" s="1"/>
      <c r="F12" s="1"/>
      <c r="G12" s="1"/>
      <c r="H12" s="1"/>
    </row>
    <row r="13" spans="1:8">
      <c r="A13" s="1"/>
      <c r="B13" s="38" t="s">
        <v>4</v>
      </c>
      <c r="C13" s="48">
        <f>Berekeninge!C15</f>
        <v>15</v>
      </c>
      <c r="D13" s="1"/>
      <c r="E13" s="1"/>
      <c r="F13" s="1"/>
      <c r="G13" s="1"/>
      <c r="H13" s="1"/>
    </row>
    <row r="14" spans="1:8" ht="15.75" thickBot="1">
      <c r="A14" s="1"/>
      <c r="B14" s="90"/>
      <c r="C14" s="91"/>
      <c r="D14" s="1"/>
      <c r="E14" s="1"/>
      <c r="F14" s="1"/>
      <c r="G14" s="1"/>
      <c r="H14" s="1"/>
    </row>
    <row r="15" spans="1:8">
      <c r="A15" s="1"/>
      <c r="B15" s="88" t="s">
        <v>121</v>
      </c>
      <c r="C15" s="89"/>
      <c r="D15" s="1"/>
      <c r="E15" s="1"/>
      <c r="F15" s="1"/>
      <c r="G15" s="1"/>
      <c r="H15" s="1"/>
    </row>
    <row r="16" spans="1:8">
      <c r="A16" s="1"/>
      <c r="B16" s="54" t="s">
        <v>122</v>
      </c>
      <c r="C16" s="55">
        <f>Berekeninge!C21</f>
        <v>2.86</v>
      </c>
      <c r="D16" s="1"/>
      <c r="E16" s="1"/>
      <c r="F16" s="1"/>
      <c r="G16" s="1"/>
      <c r="H16" s="1"/>
    </row>
    <row r="17" spans="1:8">
      <c r="A17" s="1"/>
      <c r="B17" s="38" t="s">
        <v>123</v>
      </c>
      <c r="C17" s="56">
        <f>Berekeninge!C25</f>
        <v>257.39999999999998</v>
      </c>
      <c r="D17" s="1"/>
      <c r="E17" s="1"/>
      <c r="F17" s="1"/>
      <c r="G17" s="1"/>
      <c r="H17" s="1"/>
    </row>
    <row r="18" spans="1:8">
      <c r="A18" s="1"/>
      <c r="B18" s="17" t="s">
        <v>124</v>
      </c>
      <c r="C18" s="35">
        <f>Berekeninge!C29</f>
        <v>4.24</v>
      </c>
      <c r="D18" s="1"/>
      <c r="E18" s="1"/>
      <c r="F18" s="1"/>
      <c r="G18" s="1"/>
      <c r="H18" s="1"/>
    </row>
    <row r="19" spans="1:8">
      <c r="A19" s="1"/>
      <c r="B19" s="38" t="s">
        <v>125</v>
      </c>
      <c r="C19" s="56">
        <f>Berekeninge!C33</f>
        <v>114.48</v>
      </c>
      <c r="D19" s="1"/>
      <c r="E19" s="1"/>
      <c r="F19" s="1"/>
      <c r="G19" s="1"/>
      <c r="H19" s="1"/>
    </row>
    <row r="20" spans="1:8">
      <c r="A20" s="1"/>
      <c r="B20" s="17" t="s">
        <v>126</v>
      </c>
      <c r="C20" s="35">
        <f>Berekeninge!C41</f>
        <v>2.4620000000000002</v>
      </c>
      <c r="D20" s="1"/>
      <c r="E20" s="1"/>
      <c r="F20" s="1"/>
      <c r="G20" s="1"/>
      <c r="H20" s="1"/>
    </row>
    <row r="21" spans="1:8">
      <c r="A21" s="1"/>
      <c r="B21" s="38" t="s">
        <v>166</v>
      </c>
      <c r="C21" s="42">
        <f>Berekeninge!C45</f>
        <v>827.23199999999997</v>
      </c>
      <c r="D21" s="1"/>
      <c r="E21" s="1"/>
      <c r="F21" s="1"/>
      <c r="G21" s="1"/>
      <c r="H21" s="1"/>
    </row>
    <row r="22" spans="1:8" ht="15.75" thickBot="1">
      <c r="A22" s="1"/>
      <c r="B22" s="90"/>
      <c r="C22" s="91"/>
      <c r="D22" s="1"/>
      <c r="E22" s="1"/>
      <c r="F22" s="1"/>
      <c r="G22" s="1"/>
      <c r="H22" s="1"/>
    </row>
    <row r="23" spans="1:8">
      <c r="A23" s="1"/>
      <c r="B23" s="88" t="s">
        <v>127</v>
      </c>
      <c r="C23" s="89"/>
      <c r="D23" s="1"/>
      <c r="E23" s="1"/>
      <c r="F23" s="1"/>
      <c r="G23" s="1"/>
      <c r="H23" s="1"/>
    </row>
    <row r="24" spans="1:8">
      <c r="A24" s="1"/>
      <c r="B24" s="17" t="s">
        <v>128</v>
      </c>
      <c r="C24" s="33">
        <f>Berekeninge!I5</f>
        <v>19.72</v>
      </c>
      <c r="D24" s="1"/>
      <c r="E24" s="1"/>
      <c r="F24" s="1"/>
      <c r="G24" s="1"/>
      <c r="H24" s="1"/>
    </row>
    <row r="25" spans="1:8">
      <c r="A25" s="1"/>
      <c r="B25" s="38" t="s">
        <v>129</v>
      </c>
      <c r="C25" s="42">
        <f>Berekeninge!I6</f>
        <v>8.25</v>
      </c>
      <c r="D25" s="1"/>
      <c r="E25" s="1"/>
      <c r="F25" s="1"/>
      <c r="G25" s="1"/>
      <c r="H25" s="1"/>
    </row>
    <row r="26" spans="1:8" s="1" customFormat="1">
      <c r="B26" s="17" t="s">
        <v>130</v>
      </c>
      <c r="C26" s="62">
        <f>Berekeninge!I7</f>
        <v>9.6</v>
      </c>
    </row>
    <row r="27" spans="1:8">
      <c r="A27" s="1"/>
      <c r="B27" s="38" t="s">
        <v>131</v>
      </c>
      <c r="C27" s="42">
        <f>Berekeninge!I8</f>
        <v>1.38</v>
      </c>
      <c r="D27" s="1"/>
      <c r="E27" s="1"/>
      <c r="F27" s="1"/>
      <c r="G27" s="1"/>
      <c r="H27" s="1"/>
    </row>
    <row r="28" spans="1:8" s="1" customFormat="1">
      <c r="B28" s="17" t="s">
        <v>167</v>
      </c>
      <c r="C28" s="33">
        <f>Berekeninge!I9</f>
        <v>8.02</v>
      </c>
    </row>
    <row r="29" spans="1:8">
      <c r="A29" s="1"/>
      <c r="B29" s="38" t="s">
        <v>168</v>
      </c>
      <c r="C29" s="42">
        <f>Berekeninge!I10</f>
        <v>4.45</v>
      </c>
      <c r="D29" s="1"/>
      <c r="E29" s="1"/>
      <c r="F29" s="1"/>
      <c r="G29" s="1"/>
      <c r="H29" s="1"/>
    </row>
    <row r="30" spans="1:8">
      <c r="A30" s="1"/>
      <c r="B30" s="17" t="s">
        <v>132</v>
      </c>
      <c r="C30" s="33">
        <f>Berekeninge!I11</f>
        <v>51.42</v>
      </c>
      <c r="D30" s="1"/>
      <c r="E30" s="1"/>
      <c r="F30" s="1"/>
      <c r="G30" s="1"/>
      <c r="H30" s="1"/>
    </row>
    <row r="31" spans="1:8" ht="15.75" thickBot="1">
      <c r="A31" s="1"/>
      <c r="B31" s="90"/>
      <c r="C31" s="91"/>
      <c r="D31" s="1"/>
      <c r="E31" s="1"/>
      <c r="F31" s="1"/>
      <c r="G31" s="1"/>
      <c r="H31" s="1"/>
    </row>
    <row r="32" spans="1:8">
      <c r="A32" s="1"/>
      <c r="B32" s="88" t="s">
        <v>176</v>
      </c>
      <c r="C32" s="89"/>
      <c r="D32" s="1"/>
      <c r="E32" s="1"/>
      <c r="F32" s="1"/>
      <c r="G32" s="1"/>
      <c r="H32" s="1"/>
    </row>
    <row r="33" spans="1:8">
      <c r="A33" s="1"/>
      <c r="B33" s="17" t="s">
        <v>133</v>
      </c>
      <c r="C33" s="29">
        <f>Berekeninge!I15</f>
        <v>33024</v>
      </c>
      <c r="D33" s="1"/>
      <c r="E33" s="1"/>
      <c r="F33" s="1"/>
      <c r="G33" s="1"/>
      <c r="H33" s="1"/>
    </row>
    <row r="34" spans="1:8">
      <c r="A34" s="1"/>
      <c r="B34" s="38" t="s">
        <v>134</v>
      </c>
      <c r="C34" s="57">
        <f>Berekeninge!I18</f>
        <v>13560.270000000002</v>
      </c>
      <c r="D34" s="1"/>
      <c r="E34" s="1"/>
      <c r="F34" s="1"/>
      <c r="G34" s="1"/>
      <c r="H34" s="1"/>
    </row>
    <row r="35" spans="1:8" s="1" customFormat="1">
      <c r="B35" s="67" t="s">
        <v>175</v>
      </c>
      <c r="C35" s="68">
        <f>Berekeninge!I19</f>
        <v>0</v>
      </c>
    </row>
    <row r="36" spans="1:8" ht="15.75" thickBot="1">
      <c r="A36" s="1"/>
      <c r="B36" s="90"/>
      <c r="C36" s="91"/>
      <c r="D36" s="1"/>
      <c r="E36" s="1"/>
      <c r="F36" s="1"/>
      <c r="G36" s="1"/>
      <c r="H36" s="1"/>
    </row>
    <row r="37" spans="1:8">
      <c r="A37" s="1"/>
      <c r="B37" s="88" t="s">
        <v>135</v>
      </c>
      <c r="C37" s="89"/>
      <c r="D37" s="1"/>
      <c r="E37" s="1"/>
      <c r="F37" s="1"/>
      <c r="G37" s="1"/>
      <c r="H37" s="1"/>
    </row>
    <row r="38" spans="1:8">
      <c r="A38" s="1"/>
      <c r="B38" s="17" t="s">
        <v>46</v>
      </c>
      <c r="C38" s="29">
        <f>Berekeninge!I23</f>
        <v>112944.48</v>
      </c>
      <c r="D38" s="1"/>
      <c r="E38" s="1"/>
      <c r="F38" s="1"/>
      <c r="G38" s="1"/>
      <c r="H38" s="1"/>
    </row>
    <row r="39" spans="1:8">
      <c r="A39" s="1"/>
      <c r="B39" s="38" t="s">
        <v>47</v>
      </c>
      <c r="C39" s="57">
        <f>Berekeninge!I24</f>
        <v>11209.56</v>
      </c>
      <c r="D39" s="1"/>
      <c r="E39" s="1"/>
      <c r="F39" s="1"/>
      <c r="G39" s="1"/>
      <c r="H39" s="1"/>
    </row>
    <row r="40" spans="1:8">
      <c r="A40" s="1"/>
      <c r="B40" s="17" t="s">
        <v>48</v>
      </c>
      <c r="C40" s="29">
        <f>Berekeninge!I25</f>
        <v>46584.270000000004</v>
      </c>
      <c r="D40" s="1"/>
      <c r="E40" s="1"/>
      <c r="F40" s="1"/>
      <c r="G40" s="1"/>
      <c r="H40" s="1"/>
    </row>
    <row r="41" spans="1:8">
      <c r="A41" s="1"/>
      <c r="B41" s="38" t="s">
        <v>49</v>
      </c>
      <c r="C41" s="57">
        <f>Berekeninge!I26</f>
        <v>170738.31</v>
      </c>
      <c r="D41" s="1"/>
      <c r="E41" s="1"/>
      <c r="F41" s="1"/>
      <c r="G41" s="1"/>
      <c r="H41" s="1"/>
    </row>
    <row r="42" spans="1:8">
      <c r="A42" s="1"/>
      <c r="B42" s="17" t="s">
        <v>155</v>
      </c>
      <c r="C42" s="29">
        <f>Berekeninge!I28</f>
        <v>3104.3329090909092</v>
      </c>
      <c r="D42" s="1"/>
      <c r="E42" s="1"/>
      <c r="F42" s="1"/>
      <c r="G42" s="1"/>
      <c r="H42" s="1"/>
    </row>
    <row r="43" spans="1:8">
      <c r="A43" s="1"/>
      <c r="B43" s="38" t="s">
        <v>136</v>
      </c>
      <c r="C43" s="42">
        <f>Berekeninge!I29</f>
        <v>15.521664545454547</v>
      </c>
      <c r="D43" s="1"/>
      <c r="E43" s="1"/>
      <c r="F43" s="1"/>
      <c r="G43" s="1"/>
      <c r="H43" s="1"/>
    </row>
    <row r="44" spans="1:8">
      <c r="A44" s="1"/>
      <c r="B44" s="17"/>
      <c r="C44" s="33"/>
      <c r="D44" s="1"/>
      <c r="E44" s="1"/>
      <c r="F44" s="1"/>
      <c r="G44" s="1"/>
      <c r="H44" s="1"/>
    </row>
    <row r="45" spans="1:8">
      <c r="A45" s="1"/>
      <c r="B45" s="17" t="s">
        <v>53</v>
      </c>
      <c r="C45" s="29">
        <f>Berekeninge!I32</f>
        <v>88125</v>
      </c>
      <c r="D45" s="1"/>
      <c r="E45" s="1"/>
      <c r="F45" s="1"/>
      <c r="G45" s="1"/>
      <c r="H45" s="1"/>
    </row>
    <row r="46" spans="1:8">
      <c r="A46" s="1"/>
      <c r="B46" s="17"/>
      <c r="C46" s="33"/>
      <c r="D46" s="1"/>
      <c r="E46" s="1"/>
      <c r="F46" s="1"/>
      <c r="G46" s="1"/>
      <c r="H46" s="1"/>
    </row>
    <row r="47" spans="1:8">
      <c r="A47" s="1"/>
      <c r="B47" s="38" t="s">
        <v>156</v>
      </c>
      <c r="C47" s="57">
        <f>Berekeninge!I34</f>
        <v>1502.0601818181817</v>
      </c>
      <c r="D47" s="1"/>
      <c r="E47" s="1"/>
      <c r="F47" s="1"/>
      <c r="G47" s="1"/>
      <c r="H47" s="1"/>
    </row>
    <row r="48" spans="1:8">
      <c r="A48" s="1"/>
      <c r="B48" s="17" t="s">
        <v>137</v>
      </c>
      <c r="C48" s="33">
        <f>Berekeninge!I35</f>
        <v>7.5103009090909083</v>
      </c>
      <c r="D48" s="1"/>
      <c r="E48" s="1"/>
      <c r="F48" s="1"/>
      <c r="G48" s="1"/>
      <c r="H48" s="1"/>
    </row>
    <row r="49" spans="1:8" ht="15.75" thickBot="1">
      <c r="A49" s="1"/>
      <c r="B49" s="90"/>
      <c r="C49" s="91"/>
      <c r="D49" s="1"/>
      <c r="E49" s="1"/>
      <c r="F49" s="1"/>
      <c r="G49" s="1"/>
      <c r="H49" s="1"/>
    </row>
    <row r="50" spans="1:8">
      <c r="A50" s="1"/>
      <c r="B50" s="88" t="s">
        <v>138</v>
      </c>
      <c r="C50" s="89"/>
      <c r="D50" s="1"/>
      <c r="E50" s="1"/>
      <c r="F50" s="1"/>
      <c r="G50" s="1"/>
      <c r="H50" s="1"/>
    </row>
    <row r="51" spans="1:8">
      <c r="A51" s="1"/>
      <c r="B51" s="17" t="s">
        <v>60</v>
      </c>
      <c r="C51" s="18"/>
      <c r="D51" s="1"/>
      <c r="E51" s="1"/>
      <c r="F51" s="1"/>
      <c r="G51" s="1"/>
      <c r="H51" s="1"/>
    </row>
    <row r="52" spans="1:8">
      <c r="A52" s="1"/>
      <c r="B52" s="38" t="s">
        <v>157</v>
      </c>
      <c r="C52" s="56">
        <f>Berekeninge!I40</f>
        <v>187000</v>
      </c>
      <c r="D52" s="1"/>
      <c r="E52" s="1"/>
      <c r="F52" s="1"/>
      <c r="G52" s="1"/>
      <c r="H52" s="1"/>
    </row>
    <row r="53" spans="1:8">
      <c r="A53" s="1"/>
      <c r="B53" s="17" t="s">
        <v>158</v>
      </c>
      <c r="C53" s="35">
        <f>Berekeninge!I41</f>
        <v>3400</v>
      </c>
      <c r="D53" s="1"/>
      <c r="E53" s="1"/>
      <c r="F53" s="1"/>
      <c r="G53" s="1"/>
      <c r="H53" s="1"/>
    </row>
    <row r="54" spans="1:8">
      <c r="A54" s="1"/>
      <c r="B54" s="17"/>
      <c r="C54" s="18"/>
      <c r="D54" s="1"/>
      <c r="E54" s="1"/>
      <c r="F54" s="1"/>
      <c r="G54" s="1"/>
      <c r="H54" s="1"/>
    </row>
    <row r="55" spans="1:8">
      <c r="A55" s="1"/>
      <c r="B55" s="17" t="s">
        <v>139</v>
      </c>
      <c r="C55" s="18"/>
      <c r="D55" s="1"/>
      <c r="E55" s="1"/>
      <c r="F55" s="1"/>
      <c r="G55" s="1"/>
      <c r="H55" s="1"/>
    </row>
    <row r="56" spans="1:8">
      <c r="A56" s="1"/>
      <c r="B56" s="38" t="s">
        <v>62</v>
      </c>
      <c r="C56" s="57">
        <f>Berekeninge!I44</f>
        <v>82613.31</v>
      </c>
      <c r="D56" s="1"/>
      <c r="E56" s="1"/>
      <c r="F56" s="1"/>
      <c r="G56" s="1"/>
      <c r="H56" s="1"/>
    </row>
    <row r="57" spans="1:8">
      <c r="A57" s="1"/>
      <c r="B57" s="17"/>
      <c r="C57" s="18"/>
      <c r="D57" s="1"/>
      <c r="E57" s="1"/>
      <c r="F57" s="1"/>
      <c r="G57" s="1"/>
      <c r="H57" s="1"/>
    </row>
    <row r="58" spans="1:8">
      <c r="A58" s="1"/>
      <c r="B58" s="17" t="s">
        <v>63</v>
      </c>
      <c r="C58" s="24">
        <f>Berekeninge!I46</f>
        <v>104386.69</v>
      </c>
      <c r="D58" s="1"/>
      <c r="E58" s="1"/>
      <c r="F58" s="1"/>
      <c r="G58" s="1"/>
      <c r="H58" s="1"/>
    </row>
    <row r="59" spans="1:8">
      <c r="A59" s="1"/>
      <c r="B59" s="38" t="s">
        <v>159</v>
      </c>
      <c r="C59" s="56">
        <f>Berekeninge!I47</f>
        <v>1897.9398181818183</v>
      </c>
      <c r="D59" s="1"/>
      <c r="E59" s="1"/>
      <c r="F59" s="1"/>
      <c r="G59" s="1"/>
      <c r="H59" s="1"/>
    </row>
    <row r="60" spans="1:8">
      <c r="A60" s="1"/>
      <c r="B60" s="17" t="s">
        <v>140</v>
      </c>
      <c r="C60" s="35">
        <f>Berekeninge!I48</f>
        <v>9.4896990909090917</v>
      </c>
      <c r="D60" s="1"/>
      <c r="E60" s="1"/>
      <c r="F60" s="1"/>
      <c r="G60" s="1"/>
      <c r="H60" s="1"/>
    </row>
    <row r="61" spans="1:8" ht="15.75" thickBot="1">
      <c r="A61" s="1"/>
      <c r="B61" s="90"/>
      <c r="C61" s="91"/>
      <c r="D61" s="1"/>
      <c r="E61" s="1"/>
      <c r="F61" s="1"/>
      <c r="G61" s="1"/>
      <c r="H61" s="1"/>
    </row>
    <row r="62" spans="1:8">
      <c r="A62" s="1"/>
      <c r="B62" s="88" t="s">
        <v>77</v>
      </c>
      <c r="C62" s="89"/>
      <c r="D62" s="1"/>
      <c r="E62" s="1"/>
      <c r="F62" s="1"/>
      <c r="G62" s="1"/>
      <c r="H62" s="1"/>
    </row>
    <row r="63" spans="1:8">
      <c r="A63" s="1"/>
      <c r="B63" s="17" t="s">
        <v>141</v>
      </c>
      <c r="C63" s="25">
        <f>Berekeninge!O17</f>
        <v>532</v>
      </c>
      <c r="D63" s="1"/>
      <c r="E63" s="1"/>
      <c r="F63" s="1"/>
      <c r="G63" s="1"/>
      <c r="H63" s="1"/>
    </row>
    <row r="64" spans="1:8">
      <c r="A64" s="1"/>
      <c r="B64" s="38" t="s">
        <v>142</v>
      </c>
      <c r="C64" s="57">
        <f>Berekeninge!O19</f>
        <v>159600</v>
      </c>
      <c r="D64" s="1"/>
      <c r="E64" s="1"/>
      <c r="F64" s="1"/>
      <c r="G64" s="1"/>
      <c r="H64" s="1"/>
    </row>
    <row r="65" spans="1:8" ht="15.75" thickBot="1">
      <c r="A65" s="1"/>
      <c r="B65" s="90"/>
      <c r="C65" s="91"/>
      <c r="D65" s="1"/>
      <c r="E65" s="1"/>
      <c r="F65" s="1"/>
      <c r="G65" s="1"/>
      <c r="H65" s="1"/>
    </row>
    <row r="66" spans="1:8">
      <c r="A66" s="1"/>
      <c r="B66" s="88" t="s">
        <v>143</v>
      </c>
      <c r="C66" s="89"/>
      <c r="D66" s="1"/>
      <c r="E66" s="1"/>
      <c r="F66" s="1"/>
      <c r="G66" s="1"/>
      <c r="H66" s="1"/>
    </row>
    <row r="67" spans="1:8">
      <c r="A67" s="1"/>
      <c r="B67" s="17" t="s">
        <v>63</v>
      </c>
      <c r="C67" s="24">
        <f>Berekeninge!I46</f>
        <v>104386.69</v>
      </c>
      <c r="D67" s="1"/>
      <c r="E67" s="1"/>
      <c r="F67" s="1"/>
      <c r="G67" s="1"/>
      <c r="H67" s="1"/>
    </row>
    <row r="68" spans="1:8">
      <c r="A68" s="1"/>
      <c r="B68" s="17"/>
      <c r="C68" s="18"/>
      <c r="D68" s="1"/>
      <c r="E68" s="1"/>
      <c r="F68" s="1"/>
      <c r="G68" s="1"/>
      <c r="H68" s="1"/>
    </row>
    <row r="69" spans="1:8">
      <c r="A69" s="1"/>
      <c r="B69" s="38" t="s">
        <v>144</v>
      </c>
      <c r="C69" s="42">
        <f>Berekeninge!O19</f>
        <v>159600</v>
      </c>
      <c r="D69" s="1"/>
      <c r="E69" s="1"/>
      <c r="F69" s="1"/>
      <c r="G69" s="1"/>
      <c r="H69" s="1"/>
    </row>
    <row r="70" spans="1:8" ht="15.75" thickBot="1">
      <c r="A70" s="1"/>
      <c r="B70" s="17"/>
      <c r="C70" s="18"/>
      <c r="D70" s="1"/>
      <c r="E70" s="1"/>
      <c r="F70" s="1"/>
      <c r="G70" s="1"/>
      <c r="H70" s="1"/>
    </row>
    <row r="71" spans="1:8" ht="15.75" thickTop="1">
      <c r="A71" s="1"/>
      <c r="B71" s="17" t="s">
        <v>143</v>
      </c>
      <c r="C71" s="35">
        <f>Berekeninge!O29</f>
        <v>-55213.31</v>
      </c>
      <c r="D71" s="1"/>
      <c r="E71" s="71" t="s">
        <v>145</v>
      </c>
      <c r="F71" s="72"/>
      <c r="G71" s="72"/>
      <c r="H71" s="73"/>
    </row>
    <row r="72" spans="1:8">
      <c r="A72" s="1"/>
      <c r="B72" s="38" t="s">
        <v>171</v>
      </c>
      <c r="C72" s="56">
        <f>Berekeninge!O30</f>
        <v>-1003.8783636363636</v>
      </c>
      <c r="D72" s="1"/>
      <c r="E72" s="74"/>
      <c r="F72" s="75"/>
      <c r="G72" s="75"/>
      <c r="H72" s="76"/>
    </row>
    <row r="73" spans="1:8" ht="15.75" thickBot="1">
      <c r="A73" s="1"/>
      <c r="B73" s="19" t="s">
        <v>146</v>
      </c>
      <c r="C73" s="36">
        <f>Berekeninge!O31</f>
        <v>-5.019391818181818</v>
      </c>
      <c r="D73" s="1"/>
      <c r="E73" s="74"/>
      <c r="F73" s="75"/>
      <c r="G73" s="75"/>
      <c r="H73" s="76"/>
    </row>
    <row r="74" spans="1:8" ht="15.75" thickBot="1">
      <c r="A74" s="1"/>
      <c r="B74" s="1"/>
      <c r="C74" s="1"/>
      <c r="D74" s="1"/>
      <c r="E74" s="74"/>
      <c r="F74" s="75"/>
      <c r="G74" s="75"/>
      <c r="H74" s="76"/>
    </row>
    <row r="75" spans="1:8" ht="15.75" thickTop="1">
      <c r="A75" s="1"/>
      <c r="B75" s="80" t="s">
        <v>85</v>
      </c>
      <c r="C75" s="81"/>
      <c r="D75" s="1"/>
      <c r="E75" s="74"/>
      <c r="F75" s="75"/>
      <c r="G75" s="75"/>
      <c r="H75" s="76"/>
    </row>
    <row r="76" spans="1:8" ht="15.75" thickBot="1">
      <c r="A76" s="1"/>
      <c r="B76" s="82"/>
      <c r="C76" s="83"/>
      <c r="D76" s="1"/>
      <c r="E76" s="77"/>
      <c r="F76" s="78"/>
      <c r="G76" s="78"/>
      <c r="H76" s="79"/>
    </row>
    <row r="77" spans="1:8" ht="15.75" thickTop="1"/>
  </sheetData>
  <mergeCells count="19">
    <mergeCell ref="B22:C22"/>
    <mergeCell ref="B2:C3"/>
    <mergeCell ref="B5:C5"/>
    <mergeCell ref="E5:H11"/>
    <mergeCell ref="B14:C14"/>
    <mergeCell ref="B15:C15"/>
    <mergeCell ref="E71:H76"/>
    <mergeCell ref="B75:C76"/>
    <mergeCell ref="B23:C23"/>
    <mergeCell ref="B31:C31"/>
    <mergeCell ref="B32:C32"/>
    <mergeCell ref="B36:C36"/>
    <mergeCell ref="B37:C37"/>
    <mergeCell ref="B49:C49"/>
    <mergeCell ref="B50:C50"/>
    <mergeCell ref="B61:C61"/>
    <mergeCell ref="B62:C62"/>
    <mergeCell ref="B65:C65"/>
    <mergeCell ref="B66:C66"/>
  </mergeCells>
  <hyperlinks>
    <hyperlink ref="B75:C76" location="Invoere!A1" display="Invoe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Invoere</vt:lpstr>
      <vt:lpstr>Berekeninge</vt:lpstr>
      <vt:lpstr>Marges</vt:lpstr>
      <vt:lpstr>Berekeninge!Print_Area</vt:lpstr>
    </vt:vector>
  </TitlesOfParts>
  <Company>UFS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Uvp</dc:creator>
  <cp:lastModifiedBy>Viper</cp:lastModifiedBy>
  <cp:lastPrinted>2011-10-03T10:34:45Z</cp:lastPrinted>
  <dcterms:created xsi:type="dcterms:W3CDTF">2011-05-31T11:32:12Z</dcterms:created>
  <dcterms:modified xsi:type="dcterms:W3CDTF">2011-11-09T19:44:05Z</dcterms:modified>
</cp:coreProperties>
</file>